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00" windowHeight="7750" tabRatio="852"/>
  </bookViews>
  <sheets>
    <sheet name="填报说明" sheetId="1" r:id="rId1"/>
    <sheet name="摘要" sheetId="2" r:id="rId2"/>
    <sheet name="车险整体经营数据" sheetId="18" r:id="rId3"/>
    <sheet name="分渠道" sheetId="4" r:id="rId4"/>
    <sheet name="分车种" sheetId="5" r:id="rId5"/>
    <sheet name="新车分车种" sheetId="15" r:id="rId6"/>
    <sheet name="费用明细" sheetId="16" r:id="rId7"/>
    <sheet name="家庭自用车_自主定价系数分布" sheetId="13" r:id="rId8"/>
    <sheet name="家庭自用车_分车价常见10大车系" sheetId="14" r:id="rId9"/>
    <sheet name="校验" sheetId="19" r:id="rId10"/>
  </sheets>
  <externalReferences>
    <externalReference r:id="rId11"/>
  </externalReferences>
  <definedNames>
    <definedName name="_xlnm._FilterDatabase" localSheetId="3" hidden="1">分渠道!$B$28:$N$36</definedName>
    <definedName name="_xlnm._FilterDatabase" localSheetId="8" hidden="1">家庭自用车_分车价常见10大车系!$A$12:$J$33</definedName>
    <definedName name="_xlnm._FilterDatabase" localSheetId="7" hidden="1">家庭自用车_自主定价系数分布!$A$12:$G$23</definedName>
    <definedName name="_xlnm._FilterDatabase" localSheetId="5" hidden="1">新车分车种!$B$27:$N$34</definedName>
    <definedName name="_xlnm.Print_Area" localSheetId="4">'[1]#REF!'!#REF!</definedName>
    <definedName name="_xlnm.Print_Area" localSheetId="3">'[1]#REF!'!#REF!</definedName>
    <definedName name="_xlnm.Print_Area" localSheetId="5">'[1]#REF!'!#REF!</definedName>
  </definedNames>
  <calcPr calcId="144525" iterate="1" iterateCount="100" iterateDelta="0.001"/>
</workbook>
</file>

<file path=xl/sharedStrings.xml><?xml version="1.0" encoding="utf-8"?>
<sst xmlns="http://schemas.openxmlformats.org/spreadsheetml/2006/main" count="926" uniqueCount="230">
  <si>
    <t>商车险费率方案附表</t>
  </si>
  <si>
    <t>填报说明</t>
  </si>
  <si>
    <t>表格</t>
  </si>
  <si>
    <t>序号</t>
  </si>
  <si>
    <t>说明</t>
  </si>
  <si>
    <t>总则</t>
  </si>
  <si>
    <t>该附表适用于使用中国保险行业协会机动车商业保险示范条款的车险产品（以下简称“商车险”）</t>
  </si>
  <si>
    <t>标注“黄颜色”底色的单元格为公司填写内容</t>
  </si>
  <si>
    <t>附表中所有保费，均为不含税价</t>
  </si>
  <si>
    <t>总计金额以人民币万元为单位，单均以人民币元为单位，保单数量以万件为单位</t>
  </si>
  <si>
    <t>附表中统计口径均为保单起保时间口径</t>
  </si>
  <si>
    <t>公司整体及经营商车险业务的每个地区应分别填报该附表，公司整体费率方案附表命名为：公司简称-全国费率方案附表，各地区费率方案附表命名为：公司简称-XX地区费率方案附表</t>
  </si>
  <si>
    <t>拟备案费率的统计起始点为产品备案的当日</t>
  </si>
  <si>
    <t>回滚一年的统计范围为：从产品备案年月对应的上一个月开始，向前滚动12个月的起保保单（如备案年月为2020年5月，则对应滚动一年的时间为2019年5月1日-2020年4月30日）。（注：本次测算回滚一年的统计范围为“2019年7月1日-2020年6月30日”）</t>
  </si>
  <si>
    <t>新车：中国银保信的“新车标识”为新车的，车龄9个月及以下；非新车：中国银保信的“新车标识”为非新车的，车龄9个月以上</t>
  </si>
  <si>
    <t>摩托车、拖拉机不在统计范围之内</t>
  </si>
  <si>
    <t>填报回滚一年经营情况时，公司保费、赔付情况和费用水平等各项指标应和真实情况保持一致。</t>
  </si>
  <si>
    <t>驾乘人员意外伤害保险、附加机动车增值服务特约、附加医保外医疗费用责任险、附加车轮单独损失险等四个条款不在统计范围之内</t>
  </si>
  <si>
    <t>填报附表后，公司自行核对“校验”工作表，确保“必须通过指标”校验通过。</t>
  </si>
  <si>
    <t>附表_摘要</t>
  </si>
  <si>
    <t>基准保费：是指行业公布的基准纯风险保费/(1-附加费用率)/1.06,即不含税口径的基准保费</t>
  </si>
  <si>
    <t>其中，短期单的基准保费：应按日换算至对应保险期限，短期单基准保费=基准保费/365*保期天数</t>
  </si>
  <si>
    <t>保费含NCD：基准保费*NCD</t>
  </si>
  <si>
    <t>保费考虑NCD、自主定价系数：基准保费*NCD*自主定价系数</t>
  </si>
  <si>
    <t>自主定价系数平均值=sum(基准保费*NCD*自主定价系数)/sum(基准保费*NCD)</t>
  </si>
  <si>
    <t>保单年中介机构手续费率或个人代理人费用率=保单年中介机构手续费或个人代理人手续费/保单年原保险保费收入</t>
  </si>
  <si>
    <t>中介机构或个人代理人手续费：保险公司向保险中介机构、个人代理人（营销员）支付的所有费用，包括手续费、佣金、服务费、推广费、薪酬、绩效、奖金，以及支付给兼业代理的各项管理费、税费等。</t>
  </si>
  <si>
    <t>中介机构或个人代理人手续费率计算公式中，保费收入为非直销渠道的保费收入</t>
  </si>
  <si>
    <t>保单年赔付率，是指保单年度预测最终赔付率（含间接理赔费用）</t>
  </si>
  <si>
    <t>保单年费用率，是指保单年度预测最终费用率（包含总部分摊费用）</t>
  </si>
  <si>
    <t>交通违法系数对保费和赔付率的影响，合并在NCD系数影响中</t>
  </si>
  <si>
    <t>附表_车险整体经营数据</t>
  </si>
  <si>
    <t>此表填报数据范围包括附表_总则中所列商车险业务及机动车交通事故责任强制保险业务，不含摩托车、拖拉机</t>
  </si>
  <si>
    <t>其余字段解释同附表_摘要</t>
  </si>
  <si>
    <t>附表_分渠道</t>
  </si>
  <si>
    <t>此表所列渠道明细为中国银保信系统划分规则下的渠道明细，具体解释详见《中国保信车险信息平台商车险-V8.1.0公用代码》</t>
  </si>
  <si>
    <t>(1)直销渠道：传统直销、新渠道直销和电话、网络直销</t>
  </si>
  <si>
    <t>(2)非直销渠道：个人代理、兼业代理、专业代理、经纪业务</t>
  </si>
  <si>
    <t>保单年赔付率（考虑NCD、自主定价系数）口径与摘要中“保单年赔付率”一致</t>
  </si>
  <si>
    <t>附表_分车种</t>
  </si>
  <si>
    <t>此表所列车种明细为中银保信系统划分规则下的车种及使用性质明细，具体解释详见《中国保信车险信息平台商车险-V8.1.0公用代码》</t>
  </si>
  <si>
    <t>附表_新车分车种</t>
  </si>
  <si>
    <t xml:space="preserve">(1)家庭自用车指：非营业个人客车 </t>
  </si>
  <si>
    <t>(2)营业客车包括：一般营业客车、营业出租租赁客车、营业城市公交客车、营业公路客运客车</t>
  </si>
  <si>
    <t>(3)非营业客车包括：非营业企业客车、非营业机关客车</t>
  </si>
  <si>
    <t>(4)营业货车包括：一般营业货车、营业出租租赁货车</t>
  </si>
  <si>
    <t>(5)非营业货车包括：非营业个人货车、非营业企业货车、非营业机关货车、非营业货运货车</t>
  </si>
  <si>
    <t>(6)其他：不在上述车种范围内的其他机动车，如挂车、特种车（摩托车、拖拉机不计入）</t>
  </si>
  <si>
    <t>附表_费用明细</t>
  </si>
  <si>
    <t>该附表统计范围为商车险业务整体，合计费用率应与附表_摘要中保单年费用率口径一致</t>
  </si>
  <si>
    <t>该附表中各项费用率的保费基础均为保单年原保险保费收入</t>
  </si>
  <si>
    <t>非变动费用是指与业务获取无直接关系的费用，包括人力成本和日常运营费用</t>
  </si>
  <si>
    <t>其中，人力成本包括但不限于与获取业务无关的职工的薪酬、奖金、各项社会保障金等；日常运营费用是指与业务获取无直接关系的运营成本，包括但不限于职场租金、资产折旧等日常发生的费用</t>
  </si>
  <si>
    <t>其他变动费用是指与获取业务相关的，除“中介机构手续费率或个人代理人费用”外的各项费用</t>
  </si>
  <si>
    <t>总部分摊费用是指公司总部按照分摊规则分摊至相应机构商车险业务的所有费用，具体分摊规则按照各公司相关制度执行</t>
  </si>
  <si>
    <t>其他费用为无法划归至间接理赔费用、中介机构手续费或个人代理人费用、非变动费用、其他变动费用、总部分摊费用、各项税金及保险保障基金的费用</t>
  </si>
  <si>
    <t>公司应在精算报告中列明非变动费用、其他变动费用、总部分摊费用及其他费用的具体口径及费用率，各项口径不得随意变更</t>
  </si>
  <si>
    <t>家庭自用车_自主定价系数分布</t>
  </si>
  <si>
    <t>相关指标口径同上，注意区间左右临界值是否包含</t>
  </si>
  <si>
    <t>家庭自用车_分车价常见10大车系</t>
  </si>
  <si>
    <t>分车价常见10大车系：全国低中高档家庭自用车中保有量最大、上一年度销量最大、品牌车系代表性最强的10大车系。其中，品牌和车系名称与中国保险行业协会定期发布的汽车零整比名称一致</t>
  </si>
  <si>
    <t>保单数量：指商车险起保车年数，短期单应按日换算至对应保险期限</t>
  </si>
  <si>
    <t>总计金额以人民币万元为单位，单均以人民币元为单位</t>
  </si>
  <si>
    <t>XX地区</t>
  </si>
  <si>
    <t>摘要</t>
  </si>
  <si>
    <t>公司全称：</t>
  </si>
  <si>
    <t>备案年月：</t>
  </si>
  <si>
    <t>（一）费率标准</t>
  </si>
  <si>
    <t>费率结构</t>
  </si>
  <si>
    <t>项目</t>
  </si>
  <si>
    <t>基准保费</t>
  </si>
  <si>
    <t>基准纯风险保费</t>
  </si>
  <si>
    <t>使用中国精算师协会统一颁布的基准纯风险保费表</t>
  </si>
  <si>
    <t>附加费用率</t>
  </si>
  <si>
    <t>费率调整系数</t>
  </si>
  <si>
    <t>无赔款优待系数</t>
  </si>
  <si>
    <t>使用中国保险行业协会统一颁布的无赔款优待系数方案</t>
  </si>
  <si>
    <t>交通违法系数</t>
  </si>
  <si>
    <t>使用当地保险行业颁布的交通违法系数方案</t>
  </si>
  <si>
    <t>自主定价系数</t>
  </si>
  <si>
    <t>使用下限</t>
  </si>
  <si>
    <t>使用上限</t>
  </si>
  <si>
    <t>平均值</t>
  </si>
  <si>
    <t>（二）回滚一年实际经营情况</t>
  </si>
  <si>
    <t>车种</t>
  </si>
  <si>
    <t>保费</t>
  </si>
  <si>
    <t>保单年单笔业务</t>
  </si>
  <si>
    <t>保单年</t>
  </si>
  <si>
    <t>保单年赔付率</t>
  </si>
  <si>
    <t>保单年费用率</t>
  </si>
  <si>
    <t>保单年成本率</t>
  </si>
  <si>
    <t>含NCD</t>
  </si>
  <si>
    <t>考虑NCD、</t>
  </si>
  <si>
    <t>中介机构手续费率</t>
  </si>
  <si>
    <t>或个人代理人费用率</t>
  </si>
  <si>
    <t>最高值</t>
  </si>
  <si>
    <t>合计</t>
  </si>
  <si>
    <t>非新车</t>
  </si>
  <si>
    <t>新车</t>
  </si>
  <si>
    <t>家庭自用车</t>
  </si>
  <si>
    <t>（三）拟备案费率</t>
  </si>
  <si>
    <t>车险整体经营数据</t>
  </si>
  <si>
    <t>（一）回滚一年实际经营情况</t>
  </si>
  <si>
    <t>车险合计</t>
  </si>
  <si>
    <t>（二）拟备案费率</t>
  </si>
  <si>
    <t>分渠道情况</t>
  </si>
  <si>
    <t>渠道</t>
  </si>
  <si>
    <t>NCD</t>
  </si>
  <si>
    <t>传统直销</t>
  </si>
  <si>
    <t>\</t>
  </si>
  <si>
    <t>新渠道直销</t>
  </si>
  <si>
    <t>电话、网络直销</t>
  </si>
  <si>
    <t>个人代理</t>
  </si>
  <si>
    <t>兼业代理</t>
  </si>
  <si>
    <t>专业代理</t>
  </si>
  <si>
    <t>经纪业务</t>
  </si>
  <si>
    <t>分车种情况</t>
  </si>
  <si>
    <t>营业客车</t>
  </si>
  <si>
    <t>非营业客车</t>
  </si>
  <si>
    <t>营业货车</t>
  </si>
  <si>
    <t>非营业货车</t>
  </si>
  <si>
    <t>其他</t>
  </si>
  <si>
    <t>新车分车种情况</t>
  </si>
  <si>
    <t>费用明细表</t>
  </si>
  <si>
    <t>费用率</t>
  </si>
  <si>
    <t>中介机构手续费或个人代理人费用</t>
  </si>
  <si>
    <t>非变动费用</t>
  </si>
  <si>
    <t>人力成本</t>
  </si>
  <si>
    <t>日常运营费用</t>
  </si>
  <si>
    <t>其他变动费用</t>
  </si>
  <si>
    <t>总部分摊费用</t>
  </si>
  <si>
    <t>各项税金及保险保障基金</t>
  </si>
  <si>
    <t>其他费用</t>
  </si>
  <si>
    <t>拟备案费率</t>
  </si>
  <si>
    <t>整体</t>
  </si>
  <si>
    <t>车辆使用性质</t>
  </si>
  <si>
    <t>自主定价系数区间</t>
  </si>
  <si>
    <t>保单数量</t>
  </si>
  <si>
    <t>保单数量占比</t>
  </si>
  <si>
    <t>（万件）</t>
  </si>
  <si>
    <t>(0.65-0.7)</t>
  </si>
  <si>
    <t>[0.7-0.75)</t>
  </si>
  <si>
    <t>[0.75-0.8)</t>
  </si>
  <si>
    <t>[0.8-0.85)</t>
  </si>
  <si>
    <t>[0.85-0.9)</t>
  </si>
  <si>
    <t>[0.9-0.95)</t>
  </si>
  <si>
    <t>[0.95-1)</t>
  </si>
  <si>
    <t>(1-1.05]</t>
  </si>
  <si>
    <t>(1.05-1.1]</t>
  </si>
  <si>
    <t>(1.1-1.15]</t>
  </si>
  <si>
    <t>(1.15-1.2]</t>
  </si>
  <si>
    <t>(1.2-1.25]</t>
  </si>
  <si>
    <t>(1.25-1.3]</t>
  </si>
  <si>
    <t>(1.3-1.35)</t>
  </si>
  <si>
    <t>车价分组</t>
  </si>
  <si>
    <t>品牌</t>
  </si>
  <si>
    <t>车系</t>
  </si>
  <si>
    <t>10万及以下</t>
  </si>
  <si>
    <t>上汽通用五菱</t>
  </si>
  <si>
    <t>五菱宏光</t>
  </si>
  <si>
    <t>比亚迪</t>
  </si>
  <si>
    <t>比亚迪F3</t>
  </si>
  <si>
    <t>宝骏</t>
  </si>
  <si>
    <t>宝骏630</t>
  </si>
  <si>
    <t>东风悦达起亚</t>
  </si>
  <si>
    <t>东风悦达起亚K2</t>
  </si>
  <si>
    <t>长安</t>
  </si>
  <si>
    <t>长安CS35</t>
  </si>
  <si>
    <t>上汽大众</t>
  </si>
  <si>
    <t>桑塔纳</t>
  </si>
  <si>
    <t>一汽大众</t>
  </si>
  <si>
    <t>捷达</t>
  </si>
  <si>
    <t>广汽丰田</t>
  </si>
  <si>
    <t>雅力士</t>
  </si>
  <si>
    <t>上汽通用别克</t>
  </si>
  <si>
    <t>凯越</t>
  </si>
  <si>
    <t>东风日产</t>
  </si>
  <si>
    <t>轩逸</t>
  </si>
  <si>
    <t>10万-30万</t>
  </si>
  <si>
    <t>长安马自达</t>
  </si>
  <si>
    <t>长安马自达3</t>
  </si>
  <si>
    <t>速腾</t>
  </si>
  <si>
    <t>北京现代</t>
  </si>
  <si>
    <t>北京现代ix35</t>
  </si>
  <si>
    <t>广汽本田</t>
  </si>
  <si>
    <t>雅阁</t>
  </si>
  <si>
    <t>凯美瑞</t>
  </si>
  <si>
    <t>东风雪铁龙</t>
  </si>
  <si>
    <t>东风雪铁龙C5</t>
  </si>
  <si>
    <t>一汽奥迪</t>
  </si>
  <si>
    <t>一汽奥迪Q3</t>
  </si>
  <si>
    <t>东风英菲尼迪</t>
  </si>
  <si>
    <t>东风英菲尼迪Q50L</t>
  </si>
  <si>
    <t>华晨宝马</t>
  </si>
  <si>
    <t>华晨宝马X1</t>
  </si>
  <si>
    <t>雷克萨斯</t>
  </si>
  <si>
    <t>雷克萨斯ES</t>
  </si>
  <si>
    <t>30万及以上</t>
  </si>
  <si>
    <t>一汽奥迪Q5</t>
  </si>
  <si>
    <t>华晨宝马3系</t>
  </si>
  <si>
    <t>上汽通用凯迪拉克</t>
  </si>
  <si>
    <t>上海通用凯迪拉克CT6</t>
  </si>
  <si>
    <t>北京奔驰</t>
  </si>
  <si>
    <t>北京奔驰GLC级</t>
  </si>
  <si>
    <t>宝马</t>
  </si>
  <si>
    <t>宝马X3</t>
  </si>
  <si>
    <t>一汽奥迪A6</t>
  </si>
  <si>
    <t>北京奔驰E级</t>
  </si>
  <si>
    <t>奥迪</t>
  </si>
  <si>
    <t>奥迪A8</t>
  </si>
  <si>
    <t>梅赛德斯-奔驰</t>
  </si>
  <si>
    <t>奔驰S级</t>
  </si>
  <si>
    <t>宝马7系</t>
  </si>
  <si>
    <t>上述30车系合计</t>
  </si>
  <si>
    <t>校验汇总</t>
  </si>
  <si>
    <t>一、必须通过指标校验汇总</t>
  </si>
  <si>
    <t>逻辑校验标准：以下两项均为“0”为通过；以下两项其中一项或两项“非0”为不通过。若不通过，需要在校验明细表中查找哪一项非0，进行修正。</t>
  </si>
  <si>
    <t>二、参考指标校验</t>
  </si>
  <si>
    <t>逻辑校验标准：“自主定价系数平均值”和“中介机构手续费率或个人代理人费用率平均值”与家庭自用车的对应指标基本一致。</t>
  </si>
  <si>
    <t>家庭自用车_家庭自用车_分车价常见10大车系表校验——拟备案费率</t>
  </si>
  <si>
    <t>占比</t>
  </si>
  <si>
    <t>校验明细表</t>
  </si>
  <si>
    <t>一、摘要表校验</t>
  </si>
  <si>
    <t>二、分渠道表校验</t>
  </si>
  <si>
    <t>分渠道合计与摘要合计校验</t>
  </si>
  <si>
    <t>三、分车种表校验</t>
  </si>
  <si>
    <t>四、新车分车种表校验</t>
  </si>
  <si>
    <t>五、费用明细表校验</t>
  </si>
  <si>
    <t>六、家庭自用车_自主定价系数分布表校验</t>
  </si>
  <si>
    <t>七、家庭自用车_家庭自用车_分车价常见10大车系表校验</t>
  </si>
</sst>
</file>

<file path=xl/styles.xml><?xml version="1.0" encoding="utf-8"?>
<styleSheet xmlns="http://schemas.openxmlformats.org/spreadsheetml/2006/main">
  <numFmts count="8">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_ * #,##0.0000_ ;_ * \-#,##0.0000_ ;_ * &quot;-&quot;??_ ;_ @_ "/>
    <numFmt numFmtId="177" formatCode="_ * #,##0_ ;_ * \-#,##0_ ;_ * &quot;-&quot;??_ ;_ @_ "/>
    <numFmt numFmtId="178" formatCode="0.0000_);[Red]\(0.0000\)"/>
    <numFmt numFmtId="179" formatCode="0.00_);[Red]\(0.00\)"/>
  </numFmts>
  <fonts count="36">
    <font>
      <sz val="11"/>
      <color indexed="8"/>
      <name val="宋体"/>
      <charset val="134"/>
    </font>
    <font>
      <sz val="10"/>
      <color indexed="8"/>
      <name val="宋体"/>
      <charset val="134"/>
    </font>
    <font>
      <b/>
      <sz val="14"/>
      <color indexed="8"/>
      <name val="宋体"/>
      <charset val="134"/>
    </font>
    <font>
      <b/>
      <sz val="11"/>
      <color indexed="8"/>
      <name val="宋体"/>
      <charset val="134"/>
    </font>
    <font>
      <b/>
      <sz val="11"/>
      <color rgb="FFFF0000"/>
      <name val="宋体"/>
      <charset val="134"/>
    </font>
    <font>
      <sz val="10"/>
      <name val="宋体"/>
      <charset val="134"/>
    </font>
    <font>
      <b/>
      <sz val="10"/>
      <color indexed="8"/>
      <name val="宋体"/>
      <charset val="134"/>
      <scheme val="minor"/>
    </font>
    <font>
      <sz val="10"/>
      <name val="宋体"/>
      <charset val="134"/>
      <scheme val="minor"/>
    </font>
    <font>
      <b/>
      <sz val="10"/>
      <color indexed="8"/>
      <name val="宋体"/>
      <charset val="134"/>
    </font>
    <font>
      <sz val="10"/>
      <color rgb="FFFF0000"/>
      <name val="宋体"/>
      <charset val="134"/>
    </font>
    <font>
      <sz val="10"/>
      <color indexed="10"/>
      <name val="宋体"/>
      <charset val="134"/>
    </font>
    <font>
      <sz val="10"/>
      <color theme="1"/>
      <name val="宋体"/>
      <charset val="134"/>
    </font>
    <font>
      <b/>
      <sz val="10"/>
      <name val="宋体"/>
      <charset val="134"/>
    </font>
    <font>
      <sz val="11"/>
      <name val="宋体"/>
      <charset val="134"/>
    </font>
    <font>
      <sz val="10"/>
      <color theme="1"/>
      <name val="宋体"/>
      <charset val="134"/>
      <scheme val="minor"/>
    </font>
    <font>
      <sz val="12"/>
      <name val="宋体"/>
      <charset val="134"/>
    </font>
    <font>
      <i/>
      <sz val="11"/>
      <color rgb="FF7F7F7F"/>
      <name val="宋体"/>
      <charset val="0"/>
      <scheme val="minor"/>
    </font>
    <font>
      <b/>
      <sz val="11"/>
      <color rgb="FF3F3F3F"/>
      <name val="宋体"/>
      <charset val="0"/>
      <scheme val="minor"/>
    </font>
    <font>
      <b/>
      <sz val="18"/>
      <color theme="3"/>
      <name val="宋体"/>
      <charset val="134"/>
      <scheme val="minor"/>
    </font>
    <font>
      <sz val="11"/>
      <color theme="1"/>
      <name val="宋体"/>
      <charset val="134"/>
      <scheme val="minor"/>
    </font>
    <font>
      <u/>
      <sz val="11"/>
      <color rgb="FF0000FF"/>
      <name val="宋体"/>
      <charset val="0"/>
      <scheme val="minor"/>
    </font>
    <font>
      <b/>
      <sz val="11"/>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s>
  <borders count="7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thin">
        <color auto="1"/>
      </left>
      <right/>
      <top/>
      <bottom/>
      <diagonal/>
    </border>
    <border>
      <left style="medium">
        <color auto="1"/>
      </left>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bottom style="thin">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medium">
        <color auto="1"/>
      </right>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thin">
        <color auto="1"/>
      </left>
      <right/>
      <top style="thin">
        <color auto="1"/>
      </top>
      <bottom/>
      <diagonal/>
    </border>
    <border>
      <left/>
      <right/>
      <top/>
      <bottom style="medium">
        <color auto="1"/>
      </bottom>
      <diagonal/>
    </border>
    <border>
      <left/>
      <right style="thin">
        <color auto="1"/>
      </right>
      <top style="medium">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top style="thin">
        <color auto="1"/>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5">
    <xf numFmtId="0" fontId="0" fillId="0" borderId="0">
      <alignment vertical="center"/>
    </xf>
    <xf numFmtId="42" fontId="19" fillId="0" borderId="0" applyFont="0" applyFill="0" applyBorder="0" applyAlignment="0" applyProtection="0">
      <alignment vertical="center"/>
    </xf>
    <xf numFmtId="0" fontId="24" fillId="10" borderId="0" applyNumberFormat="0" applyBorder="0" applyAlignment="0" applyProtection="0">
      <alignment vertical="center"/>
    </xf>
    <xf numFmtId="0" fontId="22" fillId="6" borderId="6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4" fillId="8" borderId="0" applyNumberFormat="0" applyBorder="0" applyAlignment="0" applyProtection="0">
      <alignment vertical="center"/>
    </xf>
    <xf numFmtId="0" fontId="25" fillId="12" borderId="0" applyNumberFormat="0" applyBorder="0" applyAlignment="0" applyProtection="0">
      <alignment vertical="center"/>
    </xf>
    <xf numFmtId="43" fontId="15" fillId="0" borderId="0" applyFont="0" applyFill="0" applyBorder="0" applyAlignment="0" applyProtection="0">
      <alignment vertical="center"/>
    </xf>
    <xf numFmtId="0" fontId="23"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5" borderId="64" applyNumberFormat="0" applyFont="0" applyAlignment="0" applyProtection="0">
      <alignment vertical="center"/>
    </xf>
    <xf numFmtId="0" fontId="23" fillId="16" borderId="0" applyNumberFormat="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0" fillId="0" borderId="67" applyNumberFormat="0" applyFill="0" applyAlignment="0" applyProtection="0">
      <alignment vertical="center"/>
    </xf>
    <xf numFmtId="0" fontId="26" fillId="0" borderId="67" applyNumberFormat="0" applyFill="0" applyAlignment="0" applyProtection="0">
      <alignment vertical="center"/>
    </xf>
    <xf numFmtId="0" fontId="23" fillId="17" borderId="0" applyNumberFormat="0" applyBorder="0" applyAlignment="0" applyProtection="0">
      <alignment vertical="center"/>
    </xf>
    <xf numFmtId="0" fontId="21" fillId="0" borderId="66" applyNumberFormat="0" applyFill="0" applyAlignment="0" applyProtection="0">
      <alignment vertical="center"/>
    </xf>
    <xf numFmtId="0" fontId="23" fillId="7" borderId="0" applyNumberFormat="0" applyBorder="0" applyAlignment="0" applyProtection="0">
      <alignment vertical="center"/>
    </xf>
    <xf numFmtId="0" fontId="17" fillId="4" borderId="63" applyNumberFormat="0" applyAlignment="0" applyProtection="0">
      <alignment vertical="center"/>
    </xf>
    <xf numFmtId="0" fontId="29" fillId="4" borderId="65" applyNumberFormat="0" applyAlignment="0" applyProtection="0">
      <alignment vertical="center"/>
    </xf>
    <xf numFmtId="0" fontId="32" fillId="19" borderId="68" applyNumberFormat="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34" fillId="0" borderId="70" applyNumberFormat="0" applyFill="0" applyAlignment="0" applyProtection="0">
      <alignment vertical="center"/>
    </xf>
    <xf numFmtId="0" fontId="33" fillId="0" borderId="69" applyNumberFormat="0" applyFill="0" applyAlignment="0" applyProtection="0">
      <alignment vertical="center"/>
    </xf>
    <xf numFmtId="0" fontId="31" fillId="18" borderId="0" applyNumberFormat="0" applyBorder="0" applyAlignment="0" applyProtection="0">
      <alignment vertical="center"/>
    </xf>
    <xf numFmtId="0" fontId="35" fillId="23" borderId="0" applyNumberFormat="0" applyBorder="0" applyAlignment="0" applyProtection="0">
      <alignment vertical="center"/>
    </xf>
    <xf numFmtId="0" fontId="24" fillId="24" borderId="0" applyNumberFormat="0" applyBorder="0" applyAlignment="0" applyProtection="0">
      <alignment vertical="center"/>
    </xf>
    <xf numFmtId="0" fontId="23" fillId="11" borderId="0" applyNumberFormat="0" applyBorder="0" applyAlignment="0" applyProtection="0">
      <alignment vertical="center"/>
    </xf>
    <xf numFmtId="0" fontId="19" fillId="0" borderId="0">
      <alignment vertical="center"/>
    </xf>
    <xf numFmtId="0" fontId="24" fillId="25" borderId="0" applyNumberFormat="0" applyBorder="0" applyAlignment="0" applyProtection="0">
      <alignment vertical="center"/>
    </xf>
    <xf numFmtId="0" fontId="24" fillId="22" borderId="0" applyNumberFormat="0" applyBorder="0" applyAlignment="0" applyProtection="0">
      <alignment vertical="center"/>
    </xf>
    <xf numFmtId="0" fontId="24" fillId="13" borderId="0" applyNumberFormat="0" applyBorder="0" applyAlignment="0" applyProtection="0">
      <alignment vertical="center"/>
    </xf>
    <xf numFmtId="0" fontId="24" fillId="9" borderId="0" applyNumberFormat="0" applyBorder="0" applyAlignment="0" applyProtection="0">
      <alignment vertical="center"/>
    </xf>
    <xf numFmtId="0" fontId="23" fillId="27" borderId="0" applyNumberFormat="0" applyBorder="0" applyAlignment="0" applyProtection="0">
      <alignment vertical="center"/>
    </xf>
    <xf numFmtId="0" fontId="23" fillId="26" borderId="0" applyNumberFormat="0" applyBorder="0" applyAlignment="0" applyProtection="0">
      <alignment vertical="center"/>
    </xf>
    <xf numFmtId="0" fontId="24" fillId="28" borderId="0" applyNumberFormat="0" applyBorder="0" applyAlignment="0" applyProtection="0">
      <alignment vertical="center"/>
    </xf>
    <xf numFmtId="0" fontId="0" fillId="0" borderId="0">
      <alignment vertical="center"/>
    </xf>
    <xf numFmtId="0" fontId="24" fillId="30" borderId="0" applyNumberFormat="0" applyBorder="0" applyAlignment="0" applyProtection="0">
      <alignment vertical="center"/>
    </xf>
    <xf numFmtId="0" fontId="23" fillId="15" borderId="0" applyNumberFormat="0" applyBorder="0" applyAlignment="0" applyProtection="0">
      <alignment vertical="center"/>
    </xf>
    <xf numFmtId="0" fontId="19" fillId="0" borderId="0">
      <alignment vertical="center"/>
    </xf>
    <xf numFmtId="0" fontId="24" fillId="31" borderId="0" applyNumberFormat="0" applyBorder="0" applyAlignment="0" applyProtection="0">
      <alignment vertical="center"/>
    </xf>
    <xf numFmtId="0" fontId="23" fillId="29" borderId="0" applyNumberFormat="0" applyBorder="0" applyAlignment="0" applyProtection="0">
      <alignment vertical="center"/>
    </xf>
    <xf numFmtId="0" fontId="23" fillId="32" borderId="0" applyNumberFormat="0" applyBorder="0" applyAlignment="0" applyProtection="0">
      <alignment vertical="center"/>
    </xf>
    <xf numFmtId="0" fontId="24" fillId="34"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xf numFmtId="43" fontId="15" fillId="0" borderId="0" applyFont="0" applyFill="0" applyBorder="0" applyAlignment="0" applyProtection="0">
      <alignment vertical="center"/>
    </xf>
  </cellStyleXfs>
  <cellXfs count="426">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0" fillId="0" borderId="0" xfId="0" applyNumberFormat="1" applyFont="1" applyFill="1" applyBorder="1" applyAlignment="1" applyProtection="1">
      <alignment horizontal="center" vertical="center"/>
    </xf>
    <xf numFmtId="176" fontId="5" fillId="0" borderId="1" xfId="8" applyNumberFormat="1" applyFont="1" applyFill="1" applyBorder="1" applyAlignment="1">
      <alignment horizontal="center" vertical="center"/>
    </xf>
    <xf numFmtId="0" fontId="0" fillId="0" borderId="0" xfId="0" applyNumberFormat="1" applyFont="1" applyFill="1" applyBorder="1" applyAlignment="1" applyProtection="1">
      <alignment vertical="center"/>
    </xf>
    <xf numFmtId="43" fontId="0" fillId="0" borderId="0" xfId="0" applyNumberFormat="1">
      <alignment vertical="center"/>
    </xf>
    <xf numFmtId="0" fontId="6" fillId="0" borderId="0" xfId="47" applyFont="1">
      <alignment vertical="center"/>
    </xf>
    <xf numFmtId="177" fontId="1" fillId="0" borderId="0" xfId="8" applyNumberFormat="1" applyFont="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177" fontId="1" fillId="0" borderId="9" xfId="8" applyNumberFormat="1" applyFont="1" applyBorder="1" applyAlignment="1">
      <alignment horizontal="center" vertical="center"/>
    </xf>
    <xf numFmtId="177" fontId="1" fillId="0" borderId="10" xfId="8" applyNumberFormat="1" applyFont="1" applyBorder="1" applyAlignment="1">
      <alignment horizontal="center" vertical="center"/>
    </xf>
    <xf numFmtId="0" fontId="1" fillId="0" borderId="8" xfId="0" applyFont="1" applyFill="1" applyBorder="1" applyAlignment="1">
      <alignment horizontal="center" vertical="center"/>
    </xf>
    <xf numFmtId="9" fontId="7" fillId="0" borderId="11" xfId="11" applyFont="1" applyBorder="1" applyAlignment="1">
      <alignment horizontal="center" vertical="center"/>
    </xf>
    <xf numFmtId="177" fontId="5" fillId="0" borderId="9" xfId="8" applyNumberFormat="1" applyFont="1" applyBorder="1" applyAlignment="1">
      <alignment horizontal="center" vertical="center"/>
    </xf>
    <xf numFmtId="177" fontId="1" fillId="0" borderId="12" xfId="8" applyNumberFormat="1" applyFont="1" applyBorder="1" applyAlignment="1">
      <alignment horizontal="center" vertical="center"/>
    </xf>
    <xf numFmtId="9" fontId="7" fillId="0" borderId="13" xfId="11"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77" fontId="1" fillId="0" borderId="16" xfId="8" applyNumberFormat="1" applyFont="1" applyBorder="1" applyAlignment="1">
      <alignment horizontal="center" vertical="center"/>
    </xf>
    <xf numFmtId="177" fontId="1" fillId="0" borderId="17" xfId="8" applyNumberFormat="1" applyFont="1" applyBorder="1" applyAlignment="1">
      <alignment horizontal="center" vertical="center"/>
    </xf>
    <xf numFmtId="0" fontId="1" fillId="0" borderId="15" xfId="0" applyFont="1" applyFill="1" applyBorder="1" applyAlignment="1">
      <alignment horizontal="center" vertical="center"/>
    </xf>
    <xf numFmtId="9" fontId="7" fillId="0" borderId="18" xfId="11" applyFont="1" applyBorder="1" applyAlignment="1">
      <alignment horizontal="center" vertical="center"/>
    </xf>
    <xf numFmtId="177" fontId="5" fillId="0" borderId="16" xfId="8" applyNumberFormat="1" applyFont="1" applyBorder="1" applyAlignment="1">
      <alignment horizontal="center" vertical="center"/>
    </xf>
    <xf numFmtId="0" fontId="1" fillId="0" borderId="19" xfId="0" applyFont="1" applyFill="1" applyBorder="1">
      <alignment vertical="center"/>
    </xf>
    <xf numFmtId="0" fontId="1" fillId="0" borderId="20" xfId="0" applyFont="1" applyFill="1" applyBorder="1" applyAlignment="1">
      <alignment horizontal="left" vertical="center"/>
    </xf>
    <xf numFmtId="10" fontId="5" fillId="0" borderId="21" xfId="11" applyNumberFormat="1" applyFont="1" applyFill="1" applyBorder="1" applyAlignment="1">
      <alignment horizontal="center" vertical="center"/>
    </xf>
    <xf numFmtId="10" fontId="5" fillId="0" borderId="22" xfId="11" applyNumberFormat="1" applyFont="1" applyFill="1" applyBorder="1" applyAlignment="1">
      <alignment horizontal="center" vertical="center"/>
    </xf>
    <xf numFmtId="43" fontId="5" fillId="0" borderId="22" xfId="8" applyFont="1" applyFill="1" applyBorder="1" applyAlignment="1">
      <alignment horizontal="center" vertical="center"/>
    </xf>
    <xf numFmtId="0" fontId="2" fillId="0" borderId="0" xfId="0" applyFont="1" applyAlignment="1">
      <alignment horizontal="centerContinuous" vertical="center"/>
    </xf>
    <xf numFmtId="0" fontId="0" fillId="0" borderId="0" xfId="0" applyAlignment="1">
      <alignment horizontal="centerContinuous" vertical="center"/>
    </xf>
    <xf numFmtId="43" fontId="0" fillId="0" borderId="0" xfId="0" applyNumberFormat="1" applyAlignment="1">
      <alignment horizontal="centerContinuous" vertical="center"/>
    </xf>
    <xf numFmtId="0" fontId="6" fillId="0" borderId="0" xfId="0" applyFont="1" applyFill="1" applyAlignment="1">
      <alignment vertical="center"/>
    </xf>
    <xf numFmtId="0" fontId="1" fillId="0" borderId="0" xfId="0" applyNumberFormat="1" applyFont="1">
      <alignment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5" xfId="0" applyFont="1" applyBorder="1" applyAlignment="1">
      <alignment horizontal="center" vertical="center"/>
    </xf>
    <xf numFmtId="0" fontId="1" fillId="0" borderId="25" xfId="0" applyNumberFormat="1" applyFont="1" applyBorder="1" applyAlignment="1">
      <alignment horizontal="centerContinuous"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9" fillId="0" borderId="28" xfId="0" applyFont="1" applyBorder="1" applyAlignment="1">
      <alignment horizontal="center" vertical="center"/>
    </xf>
    <xf numFmtId="43" fontId="5" fillId="0" borderId="1" xfId="8" applyFont="1" applyFill="1" applyBorder="1" applyAlignment="1">
      <alignment horizontal="center" vertical="center"/>
    </xf>
    <xf numFmtId="0" fontId="10" fillId="0" borderId="29" xfId="0" applyNumberFormat="1" applyFont="1" applyFill="1" applyBorder="1" applyAlignment="1">
      <alignment horizontal="centerContinuous" vertical="center"/>
    </xf>
    <xf numFmtId="0" fontId="1" fillId="0" borderId="30" xfId="0" applyFont="1" applyBorder="1" applyAlignment="1">
      <alignment horizontal="center" vertical="center"/>
    </xf>
    <xf numFmtId="0" fontId="1" fillId="0" borderId="22" xfId="0" applyFont="1" applyBorder="1" applyAlignment="1">
      <alignment horizontal="center" vertical="center"/>
    </xf>
    <xf numFmtId="0" fontId="1" fillId="0" borderId="31" xfId="0" applyFont="1" applyBorder="1" applyAlignment="1">
      <alignment horizontal="center" vertical="center"/>
    </xf>
    <xf numFmtId="0" fontId="1" fillId="0" borderId="32" xfId="0" applyNumberFormat="1" applyFont="1" applyFill="1" applyBorder="1" applyAlignment="1">
      <alignment horizontal="center" vertical="center" wrapText="1"/>
    </xf>
    <xf numFmtId="0" fontId="11" fillId="0" borderId="33" xfId="0" applyFont="1" applyBorder="1" applyAlignment="1">
      <alignment horizontal="center" vertical="center"/>
    </xf>
    <xf numFmtId="9" fontId="1" fillId="0" borderId="0" xfId="11" applyFont="1">
      <alignment vertical="center"/>
    </xf>
    <xf numFmtId="0" fontId="8" fillId="0" borderId="0" xfId="0" applyFont="1">
      <alignment vertical="center"/>
    </xf>
    <xf numFmtId="0" fontId="1" fillId="0" borderId="34" xfId="0" applyFont="1" applyBorder="1" applyAlignment="1">
      <alignment horizontal="center" vertical="center"/>
    </xf>
    <xf numFmtId="0" fontId="1" fillId="0" borderId="25" xfId="0" applyFont="1" applyBorder="1" applyAlignment="1">
      <alignment horizontal="center" vertical="center"/>
    </xf>
    <xf numFmtId="0" fontId="1" fillId="0" borderId="35" xfId="0" applyFont="1" applyBorder="1" applyAlignment="1">
      <alignment horizontal="center" vertical="center"/>
    </xf>
    <xf numFmtId="9" fontId="1" fillId="0" borderId="25" xfId="11" applyFont="1" applyBorder="1" applyAlignment="1">
      <alignment horizontal="center" vertical="center"/>
    </xf>
    <xf numFmtId="9" fontId="7" fillId="0" borderId="25" xfId="11" applyFont="1" applyBorder="1" applyAlignment="1">
      <alignment horizontal="center" vertical="center"/>
    </xf>
    <xf numFmtId="0" fontId="8" fillId="0" borderId="9" xfId="0" applyFont="1" applyBorder="1">
      <alignment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9" fontId="1" fillId="0" borderId="0" xfId="11" applyFont="1" applyBorder="1" applyAlignment="1">
      <alignment horizontal="center" vertical="center"/>
    </xf>
    <xf numFmtId="9" fontId="7" fillId="0" borderId="0" xfId="11" applyFont="1" applyBorder="1" applyAlignment="1">
      <alignment horizontal="center" vertical="center"/>
    </xf>
    <xf numFmtId="0" fontId="9" fillId="0" borderId="0" xfId="0" applyFont="1" applyBorder="1" applyAlignment="1">
      <alignment horizontal="center" vertical="center"/>
    </xf>
    <xf numFmtId="0" fontId="8" fillId="0" borderId="16" xfId="0" applyFont="1" applyBorder="1">
      <alignment vertical="center"/>
    </xf>
    <xf numFmtId="0" fontId="1" fillId="0" borderId="36" xfId="0" applyFont="1" applyBorder="1" applyAlignment="1">
      <alignment horizontal="center" vertical="center"/>
    </xf>
    <xf numFmtId="0" fontId="1" fillId="0" borderId="17" xfId="0" applyFont="1" applyBorder="1" applyAlignment="1">
      <alignment horizontal="center" vertical="center"/>
    </xf>
    <xf numFmtId="9" fontId="1" fillId="0" borderId="36" xfId="11" applyFont="1" applyBorder="1" applyAlignment="1">
      <alignment horizontal="center" vertical="center"/>
    </xf>
    <xf numFmtId="9" fontId="7" fillId="0" borderId="36" xfId="11" applyFont="1" applyBorder="1" applyAlignment="1">
      <alignment horizontal="center" vertical="center"/>
    </xf>
    <xf numFmtId="0" fontId="1" fillId="0" borderId="37" xfId="0" applyFont="1" applyFill="1" applyBorder="1">
      <alignment vertical="center"/>
    </xf>
    <xf numFmtId="10" fontId="5" fillId="0" borderId="22" xfId="8" applyNumberFormat="1" applyFont="1" applyFill="1" applyBorder="1" applyAlignment="1">
      <alignment horizontal="center" vertical="center"/>
    </xf>
    <xf numFmtId="0" fontId="9" fillId="0" borderId="0" xfId="0" applyFont="1">
      <alignment vertical="center"/>
    </xf>
    <xf numFmtId="0" fontId="1" fillId="0" borderId="0" xfId="0" applyFont="1" applyFill="1" applyBorder="1" applyAlignment="1">
      <alignment horizontal="left" vertical="center"/>
    </xf>
    <xf numFmtId="38" fontId="1" fillId="0" borderId="0" xfId="0" applyNumberFormat="1" applyFont="1" applyBorder="1">
      <alignment vertical="center"/>
    </xf>
    <xf numFmtId="40" fontId="1" fillId="0" borderId="0" xfId="0" applyNumberFormat="1" applyFont="1" applyBorder="1" applyAlignment="1">
      <alignment horizontal="right" vertical="center"/>
    </xf>
    <xf numFmtId="9" fontId="1" fillId="0" borderId="0" xfId="11" applyFont="1" applyBorder="1" applyAlignment="1">
      <alignment horizontal="right" vertical="center"/>
    </xf>
    <xf numFmtId="0" fontId="1" fillId="0" borderId="2" xfId="0" applyFont="1" applyBorder="1" applyAlignment="1">
      <alignment horizontal="center" vertical="center"/>
    </xf>
    <xf numFmtId="9" fontId="1" fillId="0" borderId="35" xfId="11" applyFont="1" applyBorder="1" applyAlignment="1">
      <alignment horizontal="center" vertical="center"/>
    </xf>
    <xf numFmtId="9" fontId="7" fillId="0" borderId="3" xfId="11" applyFont="1" applyBorder="1" applyAlignment="1">
      <alignment horizontal="center" vertical="center"/>
    </xf>
    <xf numFmtId="0" fontId="8" fillId="0" borderId="7" xfId="0" applyFont="1" applyBorder="1">
      <alignment vertical="center"/>
    </xf>
    <xf numFmtId="9" fontId="1" fillId="0" borderId="12" xfId="11" applyFont="1" applyBorder="1" applyAlignment="1">
      <alignment horizontal="center" vertical="center"/>
    </xf>
    <xf numFmtId="9" fontId="7" fillId="0" borderId="8" xfId="11" applyFont="1" applyBorder="1" applyAlignment="1">
      <alignment horizontal="center" vertical="center"/>
    </xf>
    <xf numFmtId="0" fontId="9" fillId="0" borderId="12" xfId="0" applyFont="1" applyBorder="1" applyAlignment="1">
      <alignment horizontal="center" vertical="center"/>
    </xf>
    <xf numFmtId="0" fontId="8" fillId="0" borderId="14" xfId="0" applyFont="1" applyBorder="1">
      <alignment vertical="center"/>
    </xf>
    <xf numFmtId="9" fontId="1" fillId="0" borderId="17" xfId="11" applyFont="1" applyBorder="1" applyAlignment="1">
      <alignment horizontal="center" vertical="center"/>
    </xf>
    <xf numFmtId="9" fontId="7" fillId="0" borderId="15" xfId="11" applyFont="1" applyBorder="1" applyAlignment="1">
      <alignment horizontal="center" vertical="center"/>
    </xf>
    <xf numFmtId="177" fontId="5" fillId="0" borderId="10" xfId="8" applyNumberFormat="1" applyFont="1" applyBorder="1" applyAlignment="1">
      <alignment horizontal="center" vertical="center"/>
    </xf>
    <xf numFmtId="0" fontId="5" fillId="0" borderId="8" xfId="0" applyFont="1" applyFill="1" applyBorder="1" applyAlignment="1">
      <alignment horizontal="center" vertical="center"/>
    </xf>
    <xf numFmtId="177" fontId="5" fillId="0" borderId="12" xfId="8" applyNumberFormat="1" applyFont="1" applyBorder="1" applyAlignment="1">
      <alignment horizontal="center" vertical="center"/>
    </xf>
    <xf numFmtId="177" fontId="5" fillId="0" borderId="17" xfId="8" applyNumberFormat="1" applyFont="1" applyBorder="1" applyAlignment="1">
      <alignment horizontal="center" vertical="center"/>
    </xf>
    <xf numFmtId="0" fontId="5" fillId="0" borderId="15" xfId="0" applyFont="1" applyFill="1" applyBorder="1" applyAlignment="1">
      <alignment horizontal="center" vertical="center"/>
    </xf>
    <xf numFmtId="0" fontId="1" fillId="0" borderId="38" xfId="0" applyNumberFormat="1" applyFont="1" applyBorder="1" applyAlignment="1">
      <alignment horizontal="centerContinuous" vertical="center"/>
    </xf>
    <xf numFmtId="0" fontId="10" fillId="0" borderId="39" xfId="0" applyNumberFormat="1" applyFont="1" applyFill="1" applyBorder="1" applyAlignment="1">
      <alignment horizontal="centerContinuous" vertical="center"/>
    </xf>
    <xf numFmtId="0" fontId="1" fillId="0" borderId="33" xfId="0" applyFont="1" applyBorder="1" applyAlignment="1">
      <alignment horizontal="center" vertical="center"/>
    </xf>
    <xf numFmtId="43" fontId="5" fillId="0" borderId="40" xfId="8" applyFont="1" applyFill="1" applyBorder="1" applyAlignment="1">
      <alignment horizontal="center" vertical="center"/>
    </xf>
    <xf numFmtId="9" fontId="1" fillId="0" borderId="0" xfId="11" applyFont="1" applyFill="1">
      <alignment vertical="center"/>
    </xf>
    <xf numFmtId="9" fontId="7" fillId="0" borderId="35" xfId="11" applyFont="1" applyBorder="1" applyAlignment="1">
      <alignment horizontal="center" vertical="center"/>
    </xf>
    <xf numFmtId="0" fontId="1" fillId="0" borderId="38" xfId="0" applyFont="1" applyBorder="1" applyAlignment="1">
      <alignment horizontal="center" vertical="center"/>
    </xf>
    <xf numFmtId="9" fontId="7" fillId="0" borderId="12" xfId="11" applyFont="1" applyBorder="1" applyAlignment="1">
      <alignment horizontal="center" vertical="center"/>
    </xf>
    <xf numFmtId="0" fontId="1" fillId="0" borderId="41" xfId="0" applyFont="1" applyBorder="1" applyAlignment="1">
      <alignment horizontal="center" vertical="center"/>
    </xf>
    <xf numFmtId="9" fontId="7" fillId="0" borderId="17" xfId="11" applyFont="1" applyBorder="1" applyAlignment="1">
      <alignment horizontal="center" vertical="center"/>
    </xf>
    <xf numFmtId="0" fontId="1" fillId="0" borderId="42" xfId="0" applyFont="1" applyBorder="1" applyAlignment="1">
      <alignment horizontal="center" vertical="center"/>
    </xf>
    <xf numFmtId="10" fontId="5" fillId="0" borderId="40" xfId="8" applyNumberFormat="1" applyFont="1" applyFill="1"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43" xfId="0" applyBorder="1" applyAlignment="1">
      <alignment horizontal="center" vertical="center"/>
    </xf>
    <xf numFmtId="0" fontId="0" fillId="0" borderId="21" xfId="0" applyBorder="1" applyAlignment="1">
      <alignment horizontal="center" vertical="center"/>
    </xf>
    <xf numFmtId="177" fontId="1" fillId="0" borderId="0" xfId="8" applyNumberFormat="1" applyFont="1" applyAlignment="1">
      <alignment horizontal="center" vertical="center"/>
    </xf>
    <xf numFmtId="0" fontId="1" fillId="0" borderId="3" xfId="0" applyFont="1" applyBorder="1" applyAlignment="1">
      <alignment horizontal="center" vertical="center"/>
    </xf>
    <xf numFmtId="177" fontId="1" fillId="0" borderId="4" xfId="8" applyNumberFormat="1" applyFont="1" applyBorder="1" applyAlignment="1">
      <alignment horizontal="center" vertical="center"/>
    </xf>
    <xf numFmtId="177" fontId="1" fillId="0" borderId="5" xfId="8" applyNumberFormat="1" applyFont="1" applyBorder="1" applyAlignment="1">
      <alignment horizontal="center" vertical="center"/>
    </xf>
    <xf numFmtId="177" fontId="1" fillId="0" borderId="44" xfId="8" applyNumberFormat="1" applyFont="1" applyBorder="1" applyAlignment="1">
      <alignment horizontal="center" vertical="center"/>
    </xf>
    <xf numFmtId="177" fontId="5" fillId="0" borderId="24" xfId="8" applyNumberFormat="1" applyFont="1" applyBorder="1" applyAlignment="1">
      <alignment horizontal="center" vertical="center"/>
    </xf>
    <xf numFmtId="177" fontId="5" fillId="0" borderId="5" xfId="8" applyNumberFormat="1" applyFont="1" applyBorder="1" applyAlignment="1">
      <alignment horizontal="center" vertical="center"/>
    </xf>
    <xf numFmtId="177" fontId="1" fillId="0" borderId="7" xfId="8" applyNumberFormat="1" applyFont="1" applyBorder="1" applyAlignment="1">
      <alignment horizontal="center" vertical="center"/>
    </xf>
    <xf numFmtId="0" fontId="1" fillId="0" borderId="0" xfId="0" applyFont="1" applyFill="1" applyBorder="1" applyAlignment="1">
      <alignment horizontal="center" vertical="center"/>
    </xf>
    <xf numFmtId="177" fontId="9" fillId="0" borderId="14" xfId="8" applyNumberFormat="1" applyFont="1" applyBorder="1" applyAlignment="1">
      <alignment horizontal="center" vertical="center"/>
    </xf>
    <xf numFmtId="0" fontId="1" fillId="0" borderId="7" xfId="0" applyFont="1" applyBorder="1">
      <alignment vertical="center"/>
    </xf>
    <xf numFmtId="0" fontId="5" fillId="0" borderId="8" xfId="0" applyFont="1" applyBorder="1" applyAlignment="1">
      <alignment horizontal="left" vertical="center"/>
    </xf>
    <xf numFmtId="177" fontId="9" fillId="0" borderId="9" xfId="8" applyNumberFormat="1" applyFont="1" applyBorder="1" applyAlignment="1">
      <alignment horizontal="center" vertical="center"/>
    </xf>
    <xf numFmtId="177" fontId="1" fillId="0" borderId="8" xfId="8" applyNumberFormat="1" applyFont="1" applyBorder="1" applyAlignment="1">
      <alignment horizontal="center" vertical="center"/>
    </xf>
    <xf numFmtId="43" fontId="5" fillId="0" borderId="8" xfId="8" applyFont="1" applyFill="1" applyBorder="1" applyAlignment="1">
      <alignment horizontal="center" vertical="center"/>
    </xf>
    <xf numFmtId="177" fontId="5" fillId="0" borderId="8" xfId="8" applyNumberFormat="1" applyFont="1" applyBorder="1" applyAlignment="1">
      <alignment horizontal="center" vertical="center"/>
    </xf>
    <xf numFmtId="0" fontId="1" fillId="0" borderId="8" xfId="0" applyFont="1" applyBorder="1" applyAlignment="1">
      <alignment horizontal="left" vertical="center"/>
    </xf>
    <xf numFmtId="0" fontId="1" fillId="0" borderId="14" xfId="0" applyFont="1" applyBorder="1">
      <alignment vertical="center"/>
    </xf>
    <xf numFmtId="0" fontId="5" fillId="0" borderId="15" xfId="0" applyFont="1" applyBorder="1" applyAlignment="1">
      <alignment horizontal="left" vertical="center"/>
    </xf>
    <xf numFmtId="43" fontId="5" fillId="0" borderId="21" xfId="8" applyFont="1" applyFill="1" applyBorder="1" applyAlignment="1">
      <alignment horizontal="center" vertical="center"/>
    </xf>
    <xf numFmtId="43" fontId="5" fillId="0" borderId="33" xfId="8" applyFont="1" applyFill="1" applyBorder="1" applyAlignment="1">
      <alignment horizontal="center" vertical="center"/>
    </xf>
    <xf numFmtId="177" fontId="1" fillId="0" borderId="0" xfId="8" applyNumberFormat="1" applyFont="1" applyFill="1">
      <alignment vertical="center"/>
    </xf>
    <xf numFmtId="0" fontId="1" fillId="0" borderId="0" xfId="0" applyFont="1" applyFill="1" applyAlignment="1">
      <alignment horizontal="center" vertical="center"/>
    </xf>
    <xf numFmtId="177" fontId="5" fillId="0" borderId="6" xfId="8" applyNumberFormat="1" applyFont="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43" fontId="5" fillId="0" borderId="13" xfId="8" applyFont="1" applyFill="1" applyBorder="1" applyAlignment="1">
      <alignment horizontal="center" vertical="center"/>
    </xf>
    <xf numFmtId="0" fontId="8" fillId="2" borderId="0" xfId="0" applyFont="1" applyFill="1">
      <alignment vertical="center"/>
    </xf>
    <xf numFmtId="0" fontId="8" fillId="2" borderId="36" xfId="0" applyFont="1" applyFill="1" applyBorder="1">
      <alignment vertical="center"/>
    </xf>
    <xf numFmtId="0" fontId="8" fillId="0" borderId="0" xfId="0" applyFont="1" applyFill="1" applyBorder="1">
      <alignment vertical="center"/>
    </xf>
    <xf numFmtId="0" fontId="5" fillId="0" borderId="0" xfId="0" applyFont="1">
      <alignment vertical="center"/>
    </xf>
    <xf numFmtId="0" fontId="1" fillId="0" borderId="25" xfId="0" applyFont="1" applyBorder="1">
      <alignment vertical="center"/>
    </xf>
    <xf numFmtId="0" fontId="1" fillId="0" borderId="35" xfId="0" applyFont="1" applyBorder="1">
      <alignment vertical="center"/>
    </xf>
    <xf numFmtId="0" fontId="1" fillId="0" borderId="45" xfId="0" applyFont="1" applyBorder="1">
      <alignment vertical="center"/>
    </xf>
    <xf numFmtId="0" fontId="1" fillId="0" borderId="13" xfId="0" applyFont="1" applyBorder="1" applyAlignment="1">
      <alignment horizontal="center" vertical="center"/>
    </xf>
    <xf numFmtId="0" fontId="1" fillId="0" borderId="18" xfId="0" applyFont="1" applyBorder="1" applyAlignment="1">
      <alignment horizontal="center" vertical="center"/>
    </xf>
    <xf numFmtId="177" fontId="1" fillId="0" borderId="14" xfId="8" applyNumberFormat="1" applyFont="1" applyBorder="1" applyAlignment="1">
      <alignment horizontal="center" vertical="center"/>
    </xf>
    <xf numFmtId="0" fontId="1" fillId="0" borderId="26" xfId="0" applyFont="1" applyBorder="1">
      <alignment vertical="center"/>
    </xf>
    <xf numFmtId="0" fontId="1" fillId="0" borderId="46" xfId="0" applyFont="1" applyBorder="1">
      <alignment vertical="center"/>
    </xf>
    <xf numFmtId="0" fontId="1" fillId="0" borderId="10" xfId="0" applyFont="1" applyBorder="1">
      <alignment vertical="center"/>
    </xf>
    <xf numFmtId="0" fontId="1" fillId="0" borderId="11" xfId="0" applyFont="1" applyBorder="1" applyAlignment="1">
      <alignment horizontal="left" vertical="center"/>
    </xf>
    <xf numFmtId="43" fontId="1" fillId="2" borderId="47" xfId="8" applyFont="1" applyFill="1" applyBorder="1">
      <alignment vertical="center"/>
    </xf>
    <xf numFmtId="43" fontId="1" fillId="2" borderId="10" xfId="8" applyFont="1" applyFill="1" applyBorder="1">
      <alignment vertical="center"/>
    </xf>
    <xf numFmtId="43" fontId="1" fillId="0" borderId="10" xfId="8" applyFont="1" applyFill="1" applyBorder="1">
      <alignment vertical="center"/>
    </xf>
    <xf numFmtId="0" fontId="1" fillId="0" borderId="0" xfId="0" applyFont="1" applyBorder="1">
      <alignment vertical="center"/>
    </xf>
    <xf numFmtId="0" fontId="1" fillId="0" borderId="12" xfId="0" applyFont="1" applyBorder="1">
      <alignment vertical="center"/>
    </xf>
    <xf numFmtId="0" fontId="1" fillId="0" borderId="13" xfId="0" applyFont="1" applyBorder="1" applyAlignment="1">
      <alignment horizontal="left" vertical="center"/>
    </xf>
    <xf numFmtId="43" fontId="1" fillId="2" borderId="9" xfId="8" applyFont="1" applyFill="1" applyBorder="1">
      <alignment vertical="center"/>
    </xf>
    <xf numFmtId="43" fontId="1" fillId="2" borderId="8" xfId="8" applyFont="1" applyFill="1" applyBorder="1">
      <alignment vertical="center"/>
    </xf>
    <xf numFmtId="43" fontId="1" fillId="0" borderId="12" xfId="8" applyFont="1" applyFill="1" applyBorder="1">
      <alignment vertical="center"/>
    </xf>
    <xf numFmtId="0" fontId="1" fillId="0" borderId="36" xfId="0" applyFont="1" applyBorder="1">
      <alignment vertical="center"/>
    </xf>
    <xf numFmtId="0" fontId="1" fillId="0" borderId="17" xfId="0" applyFont="1" applyBorder="1">
      <alignment vertical="center"/>
    </xf>
    <xf numFmtId="0" fontId="1" fillId="0" borderId="18" xfId="0" applyFont="1" applyBorder="1" applyAlignment="1">
      <alignment horizontal="left" vertical="center"/>
    </xf>
    <xf numFmtId="43" fontId="1" fillId="2" borderId="16" xfId="8" applyFont="1" applyFill="1" applyBorder="1">
      <alignment vertical="center"/>
    </xf>
    <xf numFmtId="43" fontId="1" fillId="2" borderId="15" xfId="8" applyFont="1" applyFill="1" applyBorder="1">
      <alignment vertical="center"/>
    </xf>
    <xf numFmtId="43" fontId="1" fillId="0" borderId="17" xfId="8" applyFont="1" applyFill="1" applyBorder="1">
      <alignment vertical="center"/>
    </xf>
    <xf numFmtId="0" fontId="1" fillId="0" borderId="30" xfId="0" applyFont="1" applyFill="1" applyBorder="1">
      <alignment vertical="center"/>
    </xf>
    <xf numFmtId="0" fontId="1" fillId="0" borderId="33" xfId="0" applyFont="1" applyFill="1" applyBorder="1">
      <alignment vertical="center"/>
    </xf>
    <xf numFmtId="0" fontId="1" fillId="0" borderId="40" xfId="0" applyFont="1" applyFill="1" applyBorder="1" applyAlignment="1">
      <alignment horizontal="left" vertical="center"/>
    </xf>
    <xf numFmtId="43" fontId="1" fillId="0" borderId="37" xfId="8" applyFont="1" applyFill="1" applyBorder="1">
      <alignment vertical="center"/>
    </xf>
    <xf numFmtId="43" fontId="1" fillId="0" borderId="33" xfId="8" applyFont="1" applyFill="1" applyBorder="1">
      <alignment vertical="center"/>
    </xf>
    <xf numFmtId="43" fontId="1" fillId="0" borderId="20" xfId="8" applyFont="1" applyFill="1" applyBorder="1">
      <alignment vertical="center"/>
    </xf>
    <xf numFmtId="177" fontId="8" fillId="0" borderId="0" xfId="8" applyNumberFormat="1" applyFont="1" applyBorder="1">
      <alignment vertical="center"/>
    </xf>
    <xf numFmtId="177" fontId="5" fillId="0" borderId="14" xfId="8" applyNumberFormat="1" applyFont="1" applyBorder="1" applyAlignment="1">
      <alignment horizontal="center" vertical="center"/>
    </xf>
    <xf numFmtId="10" fontId="1" fillId="2" borderId="48" xfId="11" applyNumberFormat="1" applyFont="1" applyFill="1" applyBorder="1" applyAlignment="1">
      <alignment horizontal="center" vertical="center"/>
    </xf>
    <xf numFmtId="43" fontId="1" fillId="2" borderId="49" xfId="8" applyFont="1" applyFill="1" applyBorder="1">
      <alignment vertical="center"/>
    </xf>
    <xf numFmtId="10" fontId="1" fillId="2" borderId="41" xfId="11" applyNumberFormat="1" applyFont="1" applyFill="1" applyBorder="1" applyAlignment="1">
      <alignment horizontal="center" vertical="center"/>
    </xf>
    <xf numFmtId="10" fontId="1" fillId="2" borderId="42" xfId="11" applyNumberFormat="1" applyFont="1" applyFill="1" applyBorder="1" applyAlignment="1">
      <alignment horizontal="center" vertical="center"/>
    </xf>
    <xf numFmtId="10" fontId="1" fillId="2" borderId="40" xfId="11" applyNumberFormat="1" applyFont="1" applyFill="1" applyBorder="1" applyAlignment="1">
      <alignment horizontal="center" vertical="center"/>
    </xf>
    <xf numFmtId="0" fontId="12" fillId="0" borderId="0" xfId="0" applyFont="1">
      <alignment vertical="center"/>
    </xf>
    <xf numFmtId="0" fontId="5" fillId="0" borderId="3" xfId="0" applyFont="1" applyBorder="1" applyAlignment="1">
      <alignment horizontal="center" vertical="center"/>
    </xf>
    <xf numFmtId="177" fontId="1" fillId="0" borderId="6" xfId="8" applyNumberFormat="1" applyFont="1" applyBorder="1" applyAlignment="1">
      <alignment horizontal="center" vertical="center"/>
    </xf>
    <xf numFmtId="0" fontId="5" fillId="0" borderId="8" xfId="0" applyFont="1" applyBorder="1" applyAlignment="1">
      <alignment horizontal="center" vertical="center"/>
    </xf>
    <xf numFmtId="177" fontId="1" fillId="0" borderId="12" xfId="8" applyNumberFormat="1" applyFont="1" applyFill="1" applyBorder="1" applyAlignment="1">
      <alignment horizontal="center" vertical="center"/>
    </xf>
    <xf numFmtId="0" fontId="1" fillId="0" borderId="41" xfId="0" applyFont="1" applyFill="1" applyBorder="1" applyAlignment="1">
      <alignment horizontal="center" vertical="center"/>
    </xf>
    <xf numFmtId="0" fontId="5" fillId="0" borderId="15" xfId="0" applyFont="1" applyBorder="1" applyAlignment="1">
      <alignment horizontal="center" vertical="center"/>
    </xf>
    <xf numFmtId="0" fontId="1" fillId="0" borderId="36" xfId="0" applyFont="1" applyFill="1" applyBorder="1" applyAlignment="1">
      <alignment horizontal="center" vertical="center"/>
    </xf>
    <xf numFmtId="177" fontId="1" fillId="0" borderId="17" xfId="8" applyNumberFormat="1" applyFont="1" applyFill="1" applyBorder="1" applyAlignment="1">
      <alignment horizontal="center" vertical="center"/>
    </xf>
    <xf numFmtId="0" fontId="1" fillId="0" borderId="42" xfId="0" applyFont="1" applyFill="1" applyBorder="1" applyAlignment="1">
      <alignment horizontal="center" vertical="center"/>
    </xf>
    <xf numFmtId="178" fontId="1" fillId="2" borderId="7" xfId="8" applyNumberFormat="1" applyFont="1" applyFill="1" applyBorder="1" applyAlignment="1">
      <alignment horizontal="center" vertical="center"/>
    </xf>
    <xf numFmtId="178" fontId="1" fillId="2" borderId="12" xfId="8" applyNumberFormat="1" applyFont="1" applyFill="1" applyBorder="1" applyAlignment="1">
      <alignment horizontal="center" vertical="center"/>
    </xf>
    <xf numFmtId="179" fontId="1" fillId="0" borderId="0" xfId="8" applyNumberFormat="1" applyFont="1" applyFill="1" applyBorder="1" applyAlignment="1">
      <alignment horizontal="center" vertical="center"/>
    </xf>
    <xf numFmtId="10" fontId="1" fillId="0" borderId="41" xfId="11" applyNumberFormat="1" applyFont="1" applyFill="1" applyBorder="1" applyAlignment="1">
      <alignment horizontal="center" vertical="center"/>
    </xf>
    <xf numFmtId="178" fontId="1" fillId="2" borderId="12" xfId="8" applyNumberFormat="1" applyFont="1" applyFill="1" applyBorder="1">
      <alignment vertical="center"/>
    </xf>
    <xf numFmtId="178" fontId="1" fillId="2" borderId="14" xfId="8" applyNumberFormat="1" applyFont="1" applyFill="1" applyBorder="1" applyAlignment="1">
      <alignment horizontal="center" vertical="center"/>
    </xf>
    <xf numFmtId="178" fontId="1" fillId="2" borderId="17" xfId="8" applyNumberFormat="1" applyFont="1" applyFill="1" applyBorder="1" applyAlignment="1">
      <alignment horizontal="center" vertical="center"/>
    </xf>
    <xf numFmtId="179" fontId="1" fillId="0" borderId="36" xfId="8" applyNumberFormat="1" applyFont="1" applyFill="1" applyBorder="1" applyAlignment="1">
      <alignment horizontal="center" vertical="center"/>
    </xf>
    <xf numFmtId="178" fontId="1" fillId="2" borderId="17" xfId="8" applyNumberFormat="1" applyFont="1" applyFill="1" applyBorder="1">
      <alignment vertical="center"/>
    </xf>
    <xf numFmtId="0" fontId="5" fillId="0" borderId="20" xfId="0" applyFont="1" applyFill="1" applyBorder="1" applyAlignment="1">
      <alignment horizontal="left" vertical="center"/>
    </xf>
    <xf numFmtId="43" fontId="1" fillId="0" borderId="37" xfId="8" applyFont="1" applyFill="1" applyBorder="1" applyAlignment="1">
      <alignment horizontal="center" vertical="center"/>
    </xf>
    <xf numFmtId="43" fontId="1" fillId="0" borderId="32" xfId="8" applyFont="1" applyFill="1" applyBorder="1" applyAlignment="1">
      <alignment horizontal="center" vertical="center"/>
    </xf>
    <xf numFmtId="179" fontId="1" fillId="0" borderId="50" xfId="8" applyNumberFormat="1" applyFont="1" applyFill="1" applyBorder="1" applyAlignment="1">
      <alignment horizontal="center" vertical="center"/>
    </xf>
    <xf numFmtId="10" fontId="1" fillId="0" borderId="40" xfId="11" applyNumberFormat="1" applyFont="1" applyFill="1" applyBorder="1" applyAlignment="1">
      <alignment horizontal="center" vertical="center"/>
    </xf>
    <xf numFmtId="0" fontId="5" fillId="0" borderId="0" xfId="0" applyFont="1" applyFill="1" applyBorder="1" applyAlignment="1">
      <alignment horizontal="center" vertical="center"/>
    </xf>
    <xf numFmtId="177" fontId="5" fillId="0" borderId="12" xfId="8" applyNumberFormat="1" applyFont="1" applyFill="1" applyBorder="1" applyAlignment="1">
      <alignment horizontal="center" vertical="center"/>
    </xf>
    <xf numFmtId="0" fontId="5" fillId="0" borderId="36" xfId="0" applyFont="1" applyFill="1" applyBorder="1" applyAlignment="1">
      <alignment horizontal="center" vertical="center"/>
    </xf>
    <xf numFmtId="177" fontId="5" fillId="0" borderId="17" xfId="8" applyNumberFormat="1" applyFont="1" applyFill="1" applyBorder="1" applyAlignment="1">
      <alignment horizontal="center" vertical="center"/>
    </xf>
    <xf numFmtId="178" fontId="9" fillId="2" borderId="12" xfId="8" applyNumberFormat="1" applyFont="1" applyFill="1" applyBorder="1" applyAlignment="1">
      <alignment horizontal="center" vertical="center"/>
    </xf>
    <xf numFmtId="179" fontId="5" fillId="0" borderId="0" xfId="8" applyNumberFormat="1" applyFont="1" applyFill="1" applyBorder="1" applyAlignment="1">
      <alignment horizontal="center" vertical="center"/>
    </xf>
    <xf numFmtId="10" fontId="5" fillId="0" borderId="41" xfId="11" applyNumberFormat="1" applyFont="1" applyFill="1" applyBorder="1" applyAlignment="1">
      <alignment horizontal="center" vertical="center"/>
    </xf>
    <xf numFmtId="178" fontId="9" fillId="2" borderId="12" xfId="8" applyNumberFormat="1" applyFont="1" applyFill="1" applyBorder="1">
      <alignment vertical="center"/>
    </xf>
    <xf numFmtId="178" fontId="9" fillId="2" borderId="17" xfId="8" applyNumberFormat="1" applyFont="1" applyFill="1" applyBorder="1" applyAlignment="1">
      <alignment horizontal="center" vertical="center"/>
    </xf>
    <xf numFmtId="179" fontId="5" fillId="0" borderId="36" xfId="8" applyNumberFormat="1" applyFont="1" applyFill="1" applyBorder="1" applyAlignment="1">
      <alignment horizontal="center" vertical="center"/>
    </xf>
    <xf numFmtId="178" fontId="9" fillId="2" borderId="17" xfId="8" applyNumberFormat="1" applyFont="1" applyFill="1" applyBorder="1">
      <alignment vertical="center"/>
    </xf>
    <xf numFmtId="0" fontId="0" fillId="0" borderId="51" xfId="0" applyBorder="1" applyAlignment="1">
      <alignment horizontal="center" vertical="center"/>
    </xf>
    <xf numFmtId="0" fontId="0" fillId="0" borderId="47" xfId="0" applyBorder="1" applyAlignment="1">
      <alignment horizontal="center" vertical="center"/>
    </xf>
    <xf numFmtId="0" fontId="0" fillId="0" borderId="52" xfId="0" applyBorder="1" applyAlignment="1">
      <alignment horizontal="center" vertical="center"/>
    </xf>
    <xf numFmtId="10" fontId="0" fillId="2" borderId="41" xfId="0" applyNumberFormat="1" applyFill="1" applyBorder="1" applyAlignment="1">
      <alignment horizontal="center" vertical="center"/>
    </xf>
    <xf numFmtId="0" fontId="0" fillId="0" borderId="26" xfId="0" applyBorder="1" applyAlignment="1">
      <alignment horizontal="center" vertical="center"/>
    </xf>
    <xf numFmtId="0" fontId="0" fillId="0" borderId="52" xfId="0" applyBorder="1">
      <alignment vertical="center"/>
    </xf>
    <xf numFmtId="10" fontId="0" fillId="2" borderId="13" xfId="11" applyNumberFormat="1" applyFont="1" applyFill="1" applyBorder="1" applyAlignment="1">
      <alignment horizontal="center" vertical="center"/>
    </xf>
    <xf numFmtId="0" fontId="0" fillId="0" borderId="14" xfId="0" applyBorder="1" applyAlignment="1">
      <alignment horizontal="center" vertical="center"/>
    </xf>
    <xf numFmtId="0" fontId="0" fillId="0" borderId="53" xfId="0" applyBorder="1">
      <alignment vertical="center"/>
    </xf>
    <xf numFmtId="10" fontId="0" fillId="2" borderId="41" xfId="11" applyNumberFormat="1" applyFont="1" applyFill="1" applyBorder="1" applyAlignment="1">
      <alignment horizontal="center" vertical="center"/>
    </xf>
    <xf numFmtId="0" fontId="0" fillId="0" borderId="9" xfId="0" applyBorder="1" applyAlignment="1">
      <alignment horizontal="center" vertical="center"/>
    </xf>
    <xf numFmtId="0" fontId="0" fillId="0" borderId="54" xfId="0" applyBorder="1" applyAlignment="1">
      <alignment horizontal="center" vertical="center"/>
    </xf>
    <xf numFmtId="0" fontId="0" fillId="0" borderId="16" xfId="0" applyBorder="1" applyAlignment="1">
      <alignment horizontal="center" vertical="center"/>
    </xf>
    <xf numFmtId="0" fontId="0" fillId="0" borderId="53" xfId="0" applyBorder="1" applyAlignment="1">
      <alignment horizontal="center" vertical="center"/>
    </xf>
    <xf numFmtId="10" fontId="0" fillId="2" borderId="42" xfId="11" applyNumberFormat="1" applyFont="1" applyFill="1" applyBorder="1" applyAlignment="1">
      <alignment horizontal="center" vertical="center"/>
    </xf>
    <xf numFmtId="0" fontId="0" fillId="0" borderId="55" xfId="0" applyBorder="1" applyAlignment="1">
      <alignment horizontal="center" vertical="center"/>
    </xf>
    <xf numFmtId="10" fontId="0" fillId="0" borderId="40" xfId="11" applyNumberFormat="1" applyFont="1" applyBorder="1" applyAlignment="1">
      <alignment horizontal="center" vertical="center"/>
    </xf>
    <xf numFmtId="43" fontId="1" fillId="3" borderId="49" xfId="8" applyFont="1" applyFill="1" applyBorder="1">
      <alignment vertical="center"/>
    </xf>
    <xf numFmtId="43" fontId="1" fillId="3" borderId="10" xfId="8" applyFont="1" applyFill="1" applyBorder="1">
      <alignment vertical="center"/>
    </xf>
    <xf numFmtId="43" fontId="1" fillId="3" borderId="46" xfId="8" applyFont="1" applyFill="1" applyBorder="1">
      <alignment vertical="center"/>
    </xf>
    <xf numFmtId="179" fontId="1" fillId="0" borderId="10" xfId="0" applyNumberFormat="1" applyFont="1" applyBorder="1" applyAlignment="1">
      <alignment horizontal="right" vertical="center"/>
    </xf>
    <xf numFmtId="179" fontId="1" fillId="0" borderId="46" xfId="0" applyNumberFormat="1" applyFont="1" applyBorder="1" applyAlignment="1">
      <alignment horizontal="right" vertical="center"/>
    </xf>
    <xf numFmtId="10" fontId="1" fillId="0" borderId="49" xfId="11" applyNumberFormat="1" applyFont="1" applyFill="1" applyBorder="1" applyAlignment="1">
      <alignment horizontal="right" vertical="center"/>
    </xf>
    <xf numFmtId="43" fontId="1" fillId="3" borderId="8" xfId="8" applyFont="1" applyFill="1" applyBorder="1">
      <alignment vertical="center"/>
    </xf>
    <xf numFmtId="43" fontId="1" fillId="3" borderId="12" xfId="8" applyFont="1" applyFill="1" applyBorder="1">
      <alignment vertical="center"/>
    </xf>
    <xf numFmtId="43" fontId="1" fillId="3" borderId="0" xfId="8" applyFont="1" applyFill="1" applyBorder="1">
      <alignment vertical="center"/>
    </xf>
    <xf numFmtId="179" fontId="1" fillId="0" borderId="12" xfId="0" applyNumberFormat="1" applyFont="1" applyBorder="1" applyAlignment="1">
      <alignment horizontal="right" vertical="center"/>
    </xf>
    <xf numFmtId="179" fontId="1" fillId="0" borderId="0" xfId="0" applyNumberFormat="1" applyFont="1" applyBorder="1" applyAlignment="1">
      <alignment horizontal="right" vertical="center"/>
    </xf>
    <xf numFmtId="10" fontId="1" fillId="0" borderId="8" xfId="11" applyNumberFormat="1" applyFont="1" applyFill="1" applyBorder="1" applyAlignment="1">
      <alignment horizontal="right" vertical="center"/>
    </xf>
    <xf numFmtId="43" fontId="1" fillId="3" borderId="15" xfId="8" applyFont="1" applyFill="1" applyBorder="1">
      <alignment vertical="center"/>
    </xf>
    <xf numFmtId="43" fontId="1" fillId="3" borderId="17" xfId="8" applyFont="1" applyFill="1" applyBorder="1">
      <alignment vertical="center"/>
    </xf>
    <xf numFmtId="43" fontId="1" fillId="3" borderId="36" xfId="8" applyFont="1" applyFill="1" applyBorder="1">
      <alignment vertical="center"/>
    </xf>
    <xf numFmtId="179" fontId="1" fillId="0" borderId="17" xfId="0" applyNumberFormat="1" applyFont="1" applyBorder="1" applyAlignment="1">
      <alignment horizontal="right" vertical="center"/>
    </xf>
    <xf numFmtId="179" fontId="1" fillId="0" borderId="36" xfId="0" applyNumberFormat="1" applyFont="1" applyBorder="1" applyAlignment="1">
      <alignment horizontal="right" vertical="center"/>
    </xf>
    <xf numFmtId="10" fontId="1" fillId="0" borderId="15" xfId="11" applyNumberFormat="1" applyFont="1" applyFill="1" applyBorder="1" applyAlignment="1">
      <alignment horizontal="right" vertical="center"/>
    </xf>
    <xf numFmtId="43" fontId="1" fillId="0" borderId="50" xfId="8" applyFont="1" applyFill="1" applyBorder="1">
      <alignment vertical="center"/>
    </xf>
    <xf numFmtId="43" fontId="1" fillId="0" borderId="32" xfId="8" applyFont="1" applyFill="1" applyBorder="1">
      <alignment vertical="center"/>
    </xf>
    <xf numFmtId="179" fontId="1" fillId="0" borderId="32" xfId="0" applyNumberFormat="1" applyFont="1" applyFill="1" applyBorder="1" applyAlignment="1">
      <alignment horizontal="right" vertical="center"/>
    </xf>
    <xf numFmtId="179" fontId="1" fillId="0" borderId="50" xfId="0" applyNumberFormat="1" applyFont="1" applyFill="1" applyBorder="1" applyAlignment="1">
      <alignment horizontal="right" vertical="center"/>
    </xf>
    <xf numFmtId="10" fontId="1" fillId="0" borderId="20" xfId="11" applyNumberFormat="1" applyFont="1" applyFill="1" applyBorder="1" applyAlignment="1">
      <alignment horizontal="right" vertical="center"/>
    </xf>
    <xf numFmtId="10" fontId="1" fillId="0" borderId="10" xfId="11" applyNumberFormat="1" applyFont="1" applyFill="1" applyBorder="1" applyAlignment="1">
      <alignment horizontal="right" vertical="center"/>
    </xf>
    <xf numFmtId="10" fontId="1" fillId="0" borderId="12" xfId="11" applyNumberFormat="1" applyFont="1" applyFill="1" applyBorder="1" applyAlignment="1">
      <alignment horizontal="right" vertical="center"/>
    </xf>
    <xf numFmtId="10" fontId="1" fillId="0" borderId="17" xfId="11" applyNumberFormat="1" applyFont="1" applyFill="1" applyBorder="1" applyAlignment="1">
      <alignment horizontal="right" vertical="center"/>
    </xf>
    <xf numFmtId="43" fontId="1" fillId="0" borderId="55" xfId="8" applyFont="1" applyFill="1" applyBorder="1">
      <alignment vertical="center"/>
    </xf>
    <xf numFmtId="179" fontId="1" fillId="0" borderId="33" xfId="0" applyNumberFormat="1" applyFont="1" applyFill="1" applyBorder="1" applyAlignment="1">
      <alignment horizontal="right" vertical="center"/>
    </xf>
    <xf numFmtId="179" fontId="1" fillId="0" borderId="55" xfId="0" applyNumberFormat="1" applyFont="1" applyFill="1" applyBorder="1" applyAlignment="1">
      <alignment horizontal="right" vertical="center"/>
    </xf>
    <xf numFmtId="10" fontId="1" fillId="0" borderId="32" xfId="11" applyNumberFormat="1" applyFont="1" applyFill="1" applyBorder="1" applyAlignment="1">
      <alignment horizontal="right" vertical="center"/>
    </xf>
    <xf numFmtId="40" fontId="1" fillId="0" borderId="0" xfId="11" applyNumberFormat="1" applyFont="1" applyBorder="1" applyAlignment="1">
      <alignment horizontal="right" vertical="center"/>
    </xf>
    <xf numFmtId="10" fontId="1" fillId="0" borderId="10" xfId="11" applyNumberFormat="1" applyFont="1" applyBorder="1" applyAlignment="1">
      <alignment horizontal="right" vertical="center"/>
    </xf>
    <xf numFmtId="10" fontId="1" fillId="2" borderId="46" xfId="11" applyNumberFormat="1" applyFont="1" applyFill="1" applyBorder="1" applyAlignment="1">
      <alignment horizontal="right" vertical="center"/>
    </xf>
    <xf numFmtId="10" fontId="1" fillId="2" borderId="10" xfId="0" applyNumberFormat="1" applyFont="1" applyFill="1" applyBorder="1" applyAlignment="1">
      <alignment horizontal="right" vertical="center"/>
    </xf>
    <xf numFmtId="10" fontId="1" fillId="2" borderId="49" xfId="11" applyNumberFormat="1" applyFont="1" applyFill="1" applyBorder="1" applyAlignment="1">
      <alignment horizontal="right" vertical="center"/>
    </xf>
    <xf numFmtId="10" fontId="1" fillId="0" borderId="11" xfId="11" applyNumberFormat="1" applyFont="1" applyFill="1" applyBorder="1" applyAlignment="1">
      <alignment horizontal="right" vertical="center"/>
    </xf>
    <xf numFmtId="10" fontId="1" fillId="0" borderId="12" xfId="11" applyNumberFormat="1" applyFont="1" applyBorder="1" applyAlignment="1">
      <alignment horizontal="right" vertical="center"/>
    </xf>
    <xf numFmtId="10" fontId="1" fillId="2" borderId="0" xfId="11" applyNumberFormat="1" applyFont="1" applyFill="1" applyBorder="1" applyAlignment="1">
      <alignment horizontal="right" vertical="center"/>
    </xf>
    <xf numFmtId="10" fontId="1" fillId="2" borderId="12" xfId="0" applyNumberFormat="1" applyFont="1" applyFill="1" applyBorder="1" applyAlignment="1">
      <alignment horizontal="right" vertical="center"/>
    </xf>
    <xf numFmtId="10" fontId="1" fillId="2" borderId="8" xfId="11" applyNumberFormat="1" applyFont="1" applyFill="1" applyBorder="1" applyAlignment="1">
      <alignment horizontal="right" vertical="center"/>
    </xf>
    <xf numFmtId="10" fontId="1" fillId="0" borderId="13" xfId="11" applyNumberFormat="1" applyFont="1" applyFill="1" applyBorder="1" applyAlignment="1">
      <alignment horizontal="right" vertical="center"/>
    </xf>
    <xf numFmtId="10" fontId="1" fillId="0" borderId="17" xfId="11" applyNumberFormat="1" applyFont="1" applyBorder="1" applyAlignment="1">
      <alignment horizontal="right" vertical="center"/>
    </xf>
    <xf numFmtId="10" fontId="1" fillId="2" borderId="36" xfId="11" applyNumberFormat="1" applyFont="1" applyFill="1" applyBorder="1" applyAlignment="1">
      <alignment horizontal="right" vertical="center"/>
    </xf>
    <xf numFmtId="10" fontId="1" fillId="2" borderId="17" xfId="0" applyNumberFormat="1" applyFont="1" applyFill="1" applyBorder="1" applyAlignment="1">
      <alignment horizontal="right" vertical="center"/>
    </xf>
    <xf numFmtId="10" fontId="1" fillId="2" borderId="15" xfId="11" applyNumberFormat="1" applyFont="1" applyFill="1" applyBorder="1" applyAlignment="1">
      <alignment horizontal="right" vertical="center"/>
    </xf>
    <xf numFmtId="10" fontId="1" fillId="0" borderId="18" xfId="11" applyNumberFormat="1" applyFont="1" applyFill="1" applyBorder="1" applyAlignment="1">
      <alignment horizontal="right" vertical="center"/>
    </xf>
    <xf numFmtId="10" fontId="1" fillId="0" borderId="32" xfId="11" applyNumberFormat="1" applyFont="1" applyBorder="1" applyAlignment="1">
      <alignment horizontal="right" vertical="center"/>
    </xf>
    <xf numFmtId="10" fontId="1" fillId="0" borderId="50" xfId="11" applyNumberFormat="1" applyFont="1" applyFill="1" applyBorder="1" applyAlignment="1">
      <alignment horizontal="right" vertical="center"/>
    </xf>
    <xf numFmtId="10" fontId="1" fillId="2" borderId="32" xfId="11" applyNumberFormat="1" applyFont="1" applyFill="1" applyBorder="1" applyAlignment="1">
      <alignment horizontal="right" vertical="center"/>
    </xf>
    <xf numFmtId="10" fontId="1" fillId="0" borderId="56" xfId="11" applyNumberFormat="1" applyFont="1" applyFill="1" applyBorder="1" applyAlignment="1">
      <alignment horizontal="right" vertical="center"/>
    </xf>
    <xf numFmtId="10" fontId="1" fillId="2" borderId="10" xfId="11" applyNumberFormat="1" applyFont="1" applyFill="1" applyBorder="1" applyAlignment="1">
      <alignment horizontal="right" vertical="center"/>
    </xf>
    <xf numFmtId="10" fontId="1" fillId="2" borderId="12" xfId="11" applyNumberFormat="1" applyFont="1" applyFill="1" applyBorder="1" applyAlignment="1">
      <alignment horizontal="right" vertical="center"/>
    </xf>
    <xf numFmtId="10" fontId="1" fillId="2" borderId="17" xfId="11" applyNumberFormat="1" applyFont="1" applyFill="1" applyBorder="1" applyAlignment="1">
      <alignment horizontal="right" vertical="center"/>
    </xf>
    <xf numFmtId="10" fontId="1" fillId="0" borderId="33" xfId="11" applyNumberFormat="1" applyFont="1" applyFill="1" applyBorder="1" applyAlignment="1">
      <alignment horizontal="right" vertical="center"/>
    </xf>
    <xf numFmtId="10" fontId="1" fillId="0" borderId="55" xfId="11" applyNumberFormat="1" applyFont="1" applyFill="1" applyBorder="1" applyAlignment="1">
      <alignment horizontal="right" vertical="center"/>
    </xf>
    <xf numFmtId="10" fontId="1" fillId="2" borderId="33" xfId="11" applyNumberFormat="1" applyFont="1" applyFill="1" applyBorder="1" applyAlignment="1">
      <alignment horizontal="right" vertical="center"/>
    </xf>
    <xf numFmtId="179" fontId="1" fillId="0" borderId="49" xfId="0" applyNumberFormat="1" applyFont="1" applyBorder="1" applyAlignment="1">
      <alignment horizontal="right" vertical="center"/>
    </xf>
    <xf numFmtId="179" fontId="1" fillId="0" borderId="8" xfId="0" applyNumberFormat="1" applyFont="1" applyBorder="1" applyAlignment="1">
      <alignment horizontal="right" vertical="center"/>
    </xf>
    <xf numFmtId="179" fontId="1" fillId="0" borderId="15" xfId="0" applyNumberFormat="1" applyFont="1" applyBorder="1" applyAlignment="1">
      <alignment horizontal="right" vertical="center"/>
    </xf>
    <xf numFmtId="179" fontId="1" fillId="0" borderId="20" xfId="0" applyNumberFormat="1" applyFont="1" applyFill="1" applyBorder="1" applyAlignment="1">
      <alignment horizontal="right" vertical="center"/>
    </xf>
    <xf numFmtId="10" fontId="1" fillId="0" borderId="52" xfId="11" applyNumberFormat="1" applyFont="1" applyBorder="1" applyAlignment="1">
      <alignment horizontal="right" vertical="center"/>
    </xf>
    <xf numFmtId="10" fontId="1" fillId="2" borderId="52" xfId="11" applyNumberFormat="1" applyFont="1" applyFill="1" applyBorder="1" applyAlignment="1">
      <alignment horizontal="right" vertical="center"/>
    </xf>
    <xf numFmtId="10" fontId="1" fillId="0" borderId="54" xfId="11" applyNumberFormat="1" applyFont="1" applyBorder="1" applyAlignment="1">
      <alignment horizontal="right" vertical="center"/>
    </xf>
    <xf numFmtId="10" fontId="1" fillId="2" borderId="54" xfId="11" applyNumberFormat="1" applyFont="1" applyFill="1" applyBorder="1" applyAlignment="1">
      <alignment horizontal="right" vertical="center"/>
    </xf>
    <xf numFmtId="10" fontId="1" fillId="0" borderId="53" xfId="11" applyNumberFormat="1" applyFont="1" applyBorder="1" applyAlignment="1">
      <alignment horizontal="right" vertical="center"/>
    </xf>
    <xf numFmtId="10" fontId="1" fillId="2" borderId="53" xfId="11" applyNumberFormat="1" applyFont="1" applyFill="1" applyBorder="1" applyAlignment="1">
      <alignment horizontal="right" vertical="center"/>
    </xf>
    <xf numFmtId="10" fontId="1" fillId="0" borderId="57" xfId="11" applyNumberFormat="1" applyFont="1" applyBorder="1" applyAlignment="1">
      <alignment horizontal="right" vertical="center"/>
    </xf>
    <xf numFmtId="0" fontId="7" fillId="0" borderId="47" xfId="47" applyFont="1" applyFill="1" applyBorder="1" applyAlignment="1">
      <alignment horizontal="left" vertical="center"/>
    </xf>
    <xf numFmtId="0" fontId="7" fillId="0" borderId="9" xfId="47" applyFont="1" applyFill="1" applyBorder="1" applyAlignment="1">
      <alignment horizontal="left" vertical="center"/>
    </xf>
    <xf numFmtId="0" fontId="7" fillId="0" borderId="16" xfId="47" applyFont="1" applyFill="1" applyBorder="1" applyAlignment="1">
      <alignment horizontal="left" vertical="center"/>
    </xf>
    <xf numFmtId="10" fontId="1" fillId="0" borderId="22" xfId="11" applyNumberFormat="1" applyFont="1" applyFill="1" applyBorder="1" applyAlignment="1">
      <alignment horizontal="right" vertical="center"/>
    </xf>
    <xf numFmtId="10" fontId="1" fillId="0" borderId="46" xfId="11" applyNumberFormat="1" applyFont="1" applyFill="1" applyBorder="1" applyAlignment="1">
      <alignment horizontal="right" vertical="center"/>
    </xf>
    <xf numFmtId="10" fontId="1" fillId="0" borderId="48" xfId="11" applyNumberFormat="1" applyFont="1" applyFill="1" applyBorder="1" applyAlignment="1">
      <alignment horizontal="right" vertical="center"/>
    </xf>
    <xf numFmtId="10" fontId="1" fillId="0" borderId="0" xfId="11" applyNumberFormat="1" applyFont="1" applyFill="1" applyBorder="1" applyAlignment="1">
      <alignment horizontal="right" vertical="center"/>
    </xf>
    <xf numFmtId="10" fontId="1" fillId="0" borderId="41" xfId="11" applyNumberFormat="1" applyFont="1" applyFill="1" applyBorder="1" applyAlignment="1">
      <alignment horizontal="right" vertical="center"/>
    </xf>
    <xf numFmtId="10" fontId="1" fillId="0" borderId="42" xfId="11" applyNumberFormat="1" applyFont="1" applyFill="1" applyBorder="1" applyAlignment="1">
      <alignment horizontal="right" vertical="center"/>
    </xf>
    <xf numFmtId="10" fontId="1" fillId="0" borderId="31" xfId="11" applyNumberFormat="1" applyFont="1" applyBorder="1" applyAlignment="1">
      <alignment horizontal="right" vertical="center"/>
    </xf>
    <xf numFmtId="10" fontId="1" fillId="0" borderId="58" xfId="11" applyNumberFormat="1" applyFont="1" applyFill="1" applyBorder="1" applyAlignment="1">
      <alignment horizontal="right" vertical="center"/>
    </xf>
    <xf numFmtId="10" fontId="1" fillId="0" borderId="0" xfId="0" applyNumberFormat="1" applyFont="1">
      <alignment vertical="center"/>
    </xf>
    <xf numFmtId="0" fontId="0" fillId="0" borderId="23" xfId="0" applyBorder="1">
      <alignment vertical="center"/>
    </xf>
    <xf numFmtId="0" fontId="0" fillId="0" borderId="59" xfId="0" applyBorder="1">
      <alignment vertical="center"/>
    </xf>
    <xf numFmtId="0" fontId="0" fillId="0" borderId="43" xfId="0" applyBorder="1">
      <alignment vertical="center"/>
    </xf>
    <xf numFmtId="0" fontId="0" fillId="0" borderId="30" xfId="0" applyBorder="1">
      <alignment vertical="center"/>
    </xf>
    <xf numFmtId="10" fontId="13" fillId="2" borderId="33" xfId="11" applyNumberFormat="1" applyFont="1" applyFill="1" applyBorder="1" applyAlignment="1">
      <alignment horizontal="center" vertical="center"/>
    </xf>
    <xf numFmtId="10" fontId="0" fillId="0" borderId="40" xfId="11" applyNumberFormat="1" applyFont="1" applyFill="1" applyBorder="1" applyAlignment="1">
      <alignment horizontal="center" vertical="center"/>
    </xf>
    <xf numFmtId="57" fontId="8" fillId="2" borderId="36" xfId="0" applyNumberFormat="1" applyFont="1" applyFill="1" applyBorder="1" applyAlignment="1">
      <alignment horizontal="center" vertical="center"/>
    </xf>
    <xf numFmtId="0" fontId="8" fillId="0" borderId="0" xfId="0" applyFont="1" applyBorder="1">
      <alignment vertical="center"/>
    </xf>
    <xf numFmtId="57" fontId="8" fillId="0" borderId="0" xfId="0" applyNumberFormat="1" applyFont="1" applyFill="1" applyBorder="1" applyAlignment="1">
      <alignment horizontal="center" vertical="center"/>
    </xf>
    <xf numFmtId="0" fontId="1" fillId="0" borderId="60" xfId="0" applyFont="1" applyBorder="1" applyAlignment="1">
      <alignment horizontal="center" vertical="center"/>
    </xf>
    <xf numFmtId="0" fontId="1" fillId="0" borderId="28" xfId="0" applyFont="1" applyBorder="1" applyAlignment="1">
      <alignment horizontal="center" vertical="center"/>
    </xf>
    <xf numFmtId="0" fontId="5" fillId="0" borderId="10" xfId="0" applyNumberFormat="1" applyFont="1" applyBorder="1" applyAlignment="1">
      <alignment horizontal="centerContinuous" vertical="center" wrapText="1"/>
    </xf>
    <xf numFmtId="0" fontId="1" fillId="0" borderId="10" xfId="0" applyNumberFormat="1" applyFont="1" applyBorder="1" applyAlignment="1">
      <alignment horizontal="centerContinuous" vertical="center" wrapText="1"/>
    </xf>
    <xf numFmtId="10" fontId="10" fillId="3" borderId="27" xfId="11" applyNumberFormat="1" applyFont="1" applyFill="1" applyBorder="1" applyAlignment="1">
      <alignment horizontal="center" vertical="center"/>
    </xf>
    <xf numFmtId="0" fontId="5" fillId="0" borderId="17" xfId="0" applyNumberFormat="1" applyFont="1" applyBorder="1" applyAlignment="1">
      <alignment horizontal="centerContinuous" vertical="center" wrapText="1"/>
    </xf>
    <xf numFmtId="0" fontId="1" fillId="0" borderId="17" xfId="0" applyNumberFormat="1" applyFont="1" applyBorder="1" applyAlignment="1">
      <alignment horizontal="centerContinuous" vertical="center" wrapText="1"/>
    </xf>
    <xf numFmtId="0" fontId="1" fillId="0" borderId="1" xfId="0" applyNumberFormat="1" applyFont="1" applyBorder="1" applyAlignment="1">
      <alignment horizontal="centerContinuous" vertical="center" wrapText="1"/>
    </xf>
    <xf numFmtId="0" fontId="1" fillId="0" borderId="33" xfId="0" applyNumberFormat="1" applyFont="1" applyFill="1" applyBorder="1" applyAlignment="1">
      <alignment horizontal="center" vertical="center" wrapText="1"/>
    </xf>
    <xf numFmtId="179" fontId="1" fillId="2" borderId="33" xfId="0" applyNumberFormat="1" applyFont="1" applyFill="1" applyBorder="1" applyAlignment="1">
      <alignment horizontal="centerContinuous" vertical="center" wrapText="1"/>
    </xf>
    <xf numFmtId="0" fontId="1" fillId="0" borderId="0" xfId="0" applyNumberFormat="1" applyFont="1" applyFill="1" applyBorder="1" applyAlignment="1">
      <alignment horizontal="center" vertical="center" wrapText="1"/>
    </xf>
    <xf numFmtId="179" fontId="1" fillId="0" borderId="0" xfId="0" applyNumberFormat="1" applyFont="1" applyFill="1" applyBorder="1" applyAlignment="1">
      <alignment horizontal="centerContinuous" vertical="center" wrapText="1"/>
    </xf>
    <xf numFmtId="0" fontId="11" fillId="0" borderId="0" xfId="0" applyFont="1" applyFill="1" applyBorder="1" applyAlignment="1">
      <alignment horizontal="center" vertical="center"/>
    </xf>
    <xf numFmtId="0" fontId="14" fillId="0" borderId="35" xfId="47" applyFont="1" applyBorder="1" applyAlignment="1">
      <alignment horizontal="center" vertical="center"/>
    </xf>
    <xf numFmtId="177" fontId="5" fillId="0" borderId="25" xfId="8" applyNumberFormat="1" applyFont="1" applyBorder="1" applyAlignment="1">
      <alignment horizontal="center" vertical="center"/>
    </xf>
    <xf numFmtId="177" fontId="5" fillId="0" borderId="35" xfId="8" applyNumberFormat="1" applyFont="1" applyBorder="1" applyAlignment="1">
      <alignment horizontal="center" vertical="center"/>
    </xf>
    <xf numFmtId="0" fontId="7" fillId="0" borderId="35" xfId="47" applyFont="1" applyBorder="1" applyAlignment="1">
      <alignment horizontal="center" vertical="center"/>
    </xf>
    <xf numFmtId="0" fontId="7" fillId="0" borderId="25" xfId="47" applyFont="1" applyBorder="1" applyAlignment="1">
      <alignment horizontal="center" vertical="center"/>
    </xf>
    <xf numFmtId="0" fontId="1" fillId="0" borderId="9" xfId="0" applyFont="1" applyBorder="1">
      <alignment vertical="center"/>
    </xf>
    <xf numFmtId="177" fontId="5" fillId="0" borderId="0" xfId="8" applyNumberFormat="1" applyFont="1" applyBorder="1" applyAlignment="1">
      <alignment horizontal="center" vertical="center"/>
    </xf>
    <xf numFmtId="0" fontId="7" fillId="0" borderId="12" xfId="47" applyFont="1" applyBorder="1" applyAlignment="1">
      <alignment horizontal="center" vertical="center"/>
    </xf>
    <xf numFmtId="0" fontId="7" fillId="0" borderId="0" xfId="47" applyFont="1" applyBorder="1" applyAlignment="1">
      <alignment horizontal="center" vertical="center"/>
    </xf>
    <xf numFmtId="0" fontId="9" fillId="0" borderId="0" xfId="0" applyFont="1" applyBorder="1">
      <alignment vertical="center"/>
    </xf>
    <xf numFmtId="0" fontId="9" fillId="0" borderId="12" xfId="0" applyFont="1" applyBorder="1">
      <alignment vertical="center"/>
    </xf>
    <xf numFmtId="0" fontId="1" fillId="0" borderId="47" xfId="0" applyFont="1" applyBorder="1" applyAlignment="1">
      <alignment horizontal="left" vertical="center"/>
    </xf>
    <xf numFmtId="0" fontId="1" fillId="0" borderId="10" xfId="0" applyFont="1" applyBorder="1" applyAlignment="1">
      <alignment vertical="center"/>
    </xf>
    <xf numFmtId="43" fontId="5" fillId="0" borderId="10" xfId="8" applyFont="1" applyFill="1" applyBorder="1" applyAlignment="1">
      <alignment vertical="center"/>
    </xf>
    <xf numFmtId="179" fontId="5" fillId="0" borderId="46" xfId="0" applyNumberFormat="1" applyFont="1" applyFill="1" applyBorder="1" applyAlignment="1">
      <alignment horizontal="center" vertical="center"/>
    </xf>
    <xf numFmtId="10" fontId="5" fillId="0" borderId="10" xfId="11" applyNumberFormat="1" applyFont="1" applyFill="1" applyBorder="1" applyAlignment="1">
      <alignment horizontal="center" vertical="center"/>
    </xf>
    <xf numFmtId="10" fontId="5" fillId="2" borderId="46" xfId="11" applyNumberFormat="1" applyFont="1" applyFill="1" applyBorder="1" applyAlignment="1">
      <alignment horizontal="center" vertical="center"/>
    </xf>
    <xf numFmtId="0" fontId="1" fillId="0" borderId="9" xfId="0" applyFont="1" applyBorder="1" applyAlignment="1">
      <alignment horizontal="left" vertical="center"/>
    </xf>
    <xf numFmtId="0" fontId="1" fillId="0" borderId="12" xfId="0" applyFont="1" applyBorder="1" applyAlignment="1">
      <alignment vertical="center"/>
    </xf>
    <xf numFmtId="43" fontId="5" fillId="2" borderId="0" xfId="8" applyFont="1" applyFill="1" applyBorder="1" applyAlignment="1">
      <alignment vertical="center"/>
    </xf>
    <xf numFmtId="43" fontId="5" fillId="2" borderId="12" xfId="8" applyFont="1" applyFill="1" applyBorder="1" applyAlignment="1">
      <alignment vertical="center"/>
    </xf>
    <xf numFmtId="179" fontId="5" fillId="0" borderId="0" xfId="0" applyNumberFormat="1" applyFont="1" applyFill="1" applyBorder="1" applyAlignment="1">
      <alignment horizontal="center" vertical="center"/>
    </xf>
    <xf numFmtId="10" fontId="5" fillId="2" borderId="12" xfId="11" applyNumberFormat="1" applyFont="1" applyFill="1" applyBorder="1" applyAlignment="1">
      <alignment horizontal="center" vertical="center"/>
    </xf>
    <xf numFmtId="10" fontId="5" fillId="2" borderId="0" xfId="11" applyNumberFormat="1" applyFont="1" applyFill="1" applyBorder="1" applyAlignment="1">
      <alignment horizontal="center" vertical="center"/>
    </xf>
    <xf numFmtId="0" fontId="1" fillId="0" borderId="16" xfId="0" applyFont="1" applyBorder="1" applyAlignment="1">
      <alignment horizontal="left" vertical="center"/>
    </xf>
    <xf numFmtId="0" fontId="1" fillId="0" borderId="17" xfId="0" applyFont="1" applyBorder="1" applyAlignment="1">
      <alignment vertical="center"/>
    </xf>
    <xf numFmtId="43" fontId="5" fillId="2" borderId="36" xfId="8" applyFont="1" applyFill="1" applyBorder="1" applyAlignment="1">
      <alignment vertical="center"/>
    </xf>
    <xf numFmtId="43" fontId="5" fillId="2" borderId="17" xfId="8" applyFont="1" applyFill="1" applyBorder="1" applyAlignment="1">
      <alignment vertical="center"/>
    </xf>
    <xf numFmtId="179" fontId="5" fillId="0" borderId="36" xfId="0" applyNumberFormat="1" applyFont="1" applyFill="1" applyBorder="1" applyAlignment="1">
      <alignment horizontal="center" vertical="center"/>
    </xf>
    <xf numFmtId="10" fontId="5" fillId="2" borderId="17" xfId="11" applyNumberFormat="1" applyFont="1" applyFill="1" applyBorder="1" applyAlignment="1">
      <alignment horizontal="center" vertical="center"/>
    </xf>
    <xf numFmtId="10" fontId="5" fillId="2" borderId="36" xfId="11" applyNumberFormat="1" applyFont="1" applyFill="1" applyBorder="1" applyAlignment="1">
      <alignment horizontal="center" vertical="center"/>
    </xf>
    <xf numFmtId="43" fontId="1" fillId="2" borderId="0" xfId="8" applyFont="1" applyFill="1" applyBorder="1" applyAlignment="1">
      <alignment vertical="center"/>
    </xf>
    <xf numFmtId="43" fontId="1" fillId="2" borderId="12" xfId="8" applyFont="1" applyFill="1" applyBorder="1" applyAlignment="1">
      <alignment vertical="center"/>
    </xf>
    <xf numFmtId="179" fontId="1" fillId="0" borderId="0" xfId="0" applyNumberFormat="1" applyFont="1" applyFill="1" applyBorder="1" applyAlignment="1">
      <alignment horizontal="center" vertical="center"/>
    </xf>
    <xf numFmtId="10" fontId="1" fillId="2" borderId="12" xfId="11" applyNumberFormat="1" applyFont="1" applyFill="1" applyBorder="1" applyAlignment="1">
      <alignment horizontal="center" vertical="center"/>
    </xf>
    <xf numFmtId="10" fontId="1" fillId="2" borderId="0" xfId="11" applyNumberFormat="1" applyFont="1" applyFill="1" applyBorder="1" applyAlignment="1">
      <alignment horizontal="center" vertical="center"/>
    </xf>
    <xf numFmtId="0" fontId="1" fillId="0" borderId="37" xfId="0" applyFont="1" applyBorder="1" applyAlignment="1">
      <alignment horizontal="left" vertical="center"/>
    </xf>
    <xf numFmtId="0" fontId="1" fillId="0" borderId="32" xfId="0" applyFont="1" applyBorder="1" applyAlignment="1">
      <alignment vertical="center"/>
    </xf>
    <xf numFmtId="43" fontId="1" fillId="2" borderId="50" xfId="8" applyFont="1" applyFill="1" applyBorder="1" applyAlignment="1">
      <alignment vertical="center"/>
    </xf>
    <xf numFmtId="43" fontId="1" fillId="2" borderId="32" xfId="8" applyFont="1" applyFill="1" applyBorder="1" applyAlignment="1">
      <alignment vertical="center"/>
    </xf>
    <xf numFmtId="179" fontId="1" fillId="0" borderId="50" xfId="0" applyNumberFormat="1" applyFont="1" applyFill="1" applyBorder="1" applyAlignment="1">
      <alignment horizontal="center" vertical="center"/>
    </xf>
    <xf numFmtId="10" fontId="1" fillId="2" borderId="32" xfId="11" applyNumberFormat="1" applyFont="1" applyFill="1" applyBorder="1" applyAlignment="1">
      <alignment horizontal="center" vertical="center"/>
    </xf>
    <xf numFmtId="10" fontId="1" fillId="2" borderId="50" xfId="11" applyNumberFormat="1" applyFont="1" applyFill="1" applyBorder="1" applyAlignment="1">
      <alignment horizontal="center" vertical="center"/>
    </xf>
    <xf numFmtId="0" fontId="11" fillId="0" borderId="0" xfId="0" applyFont="1">
      <alignment vertical="center"/>
    </xf>
    <xf numFmtId="0" fontId="1" fillId="0" borderId="11" xfId="0" applyNumberFormat="1" applyFont="1" applyBorder="1" applyAlignment="1">
      <alignment horizontal="centerContinuous" vertical="center" wrapText="1"/>
    </xf>
    <xf numFmtId="0" fontId="1" fillId="0" borderId="18" xfId="0" applyNumberFormat="1" applyFont="1" applyBorder="1" applyAlignment="1">
      <alignment horizontal="centerContinuous" vertical="center" wrapText="1"/>
    </xf>
    <xf numFmtId="0" fontId="1" fillId="0" borderId="61" xfId="0" applyNumberFormat="1" applyFont="1" applyBorder="1" applyAlignment="1">
      <alignment horizontal="centerContinuous" vertical="center" wrapText="1"/>
    </xf>
    <xf numFmtId="179" fontId="1" fillId="0" borderId="40" xfId="8" applyNumberFormat="1" applyFont="1" applyFill="1" applyBorder="1" applyAlignment="1">
      <alignment horizontal="center" vertical="center" wrapText="1"/>
    </xf>
    <xf numFmtId="179" fontId="1" fillId="0" borderId="0" xfId="8" applyNumberFormat="1" applyFont="1" applyFill="1" applyBorder="1" applyAlignment="1">
      <alignment horizontal="center" vertical="center" wrapText="1"/>
    </xf>
    <xf numFmtId="0" fontId="1" fillId="0" borderId="45" xfId="0" applyFont="1" applyBorder="1" applyAlignment="1">
      <alignment horizontal="center" vertical="center"/>
    </xf>
    <xf numFmtId="0" fontId="1" fillId="0" borderId="13" xfId="0" applyFont="1" applyBorder="1">
      <alignment vertical="center"/>
    </xf>
    <xf numFmtId="10" fontId="5" fillId="0" borderId="46" xfId="11" applyNumberFormat="1" applyFont="1" applyFill="1" applyBorder="1" applyAlignment="1">
      <alignment horizontal="center" vertical="center"/>
    </xf>
    <xf numFmtId="10" fontId="1" fillId="0" borderId="11" xfId="11" applyNumberFormat="1" applyFont="1" applyFill="1" applyBorder="1" applyAlignment="1">
      <alignment horizontal="center" vertical="center"/>
    </xf>
    <xf numFmtId="10" fontId="1" fillId="0" borderId="13" xfId="11" applyNumberFormat="1" applyFont="1" applyFill="1" applyBorder="1" applyAlignment="1">
      <alignment horizontal="center" vertical="center"/>
    </xf>
    <xf numFmtId="10" fontId="1" fillId="0" borderId="18" xfId="11" applyNumberFormat="1" applyFont="1" applyFill="1" applyBorder="1" applyAlignment="1">
      <alignment horizontal="center" vertical="center"/>
    </xf>
    <xf numFmtId="10" fontId="1" fillId="0" borderId="56" xfId="11" applyNumberFormat="1" applyFont="1" applyFill="1" applyBorder="1" applyAlignment="1">
      <alignment horizontal="center" vertical="center"/>
    </xf>
    <xf numFmtId="0" fontId="7" fillId="0" borderId="0" xfId="47" applyFont="1">
      <alignment vertical="center"/>
    </xf>
    <xf numFmtId="0" fontId="5" fillId="0" borderId="0" xfId="0" applyFont="1" applyFill="1">
      <alignment vertical="center"/>
    </xf>
    <xf numFmtId="0" fontId="5" fillId="0" borderId="4" xfId="0" applyFont="1" applyBorder="1">
      <alignment vertical="center"/>
    </xf>
    <xf numFmtId="0" fontId="5" fillId="0" borderId="59" xfId="0" applyFont="1" applyBorder="1" applyAlignment="1">
      <alignment horizontal="center" vertical="center"/>
    </xf>
    <xf numFmtId="0" fontId="5" fillId="0" borderId="5" xfId="0" applyFont="1" applyFill="1" applyBorder="1">
      <alignment vertical="center"/>
    </xf>
    <xf numFmtId="0" fontId="5" fillId="0" borderId="5" xfId="0" applyFont="1" applyBorder="1">
      <alignment vertical="center"/>
    </xf>
    <xf numFmtId="0" fontId="5" fillId="0" borderId="47" xfId="0" applyFont="1" applyBorder="1">
      <alignment vertical="center"/>
    </xf>
    <xf numFmtId="0" fontId="5" fillId="0" borderId="12" xfId="0" applyFont="1" applyBorder="1" applyAlignment="1">
      <alignment horizontal="center" vertical="center"/>
    </xf>
    <xf numFmtId="0" fontId="5" fillId="0" borderId="46" xfId="0" applyFont="1" applyFill="1" applyBorder="1">
      <alignment vertical="center"/>
    </xf>
    <xf numFmtId="0" fontId="5" fillId="0" borderId="46" xfId="0" applyFont="1" applyBorder="1">
      <alignment vertical="center"/>
    </xf>
    <xf numFmtId="0" fontId="5" fillId="0" borderId="9" xfId="0" applyFont="1" applyBorder="1">
      <alignment vertical="center"/>
    </xf>
    <xf numFmtId="0" fontId="5" fillId="0" borderId="0" xfId="0" applyFont="1" applyFill="1" applyBorder="1">
      <alignment vertical="center"/>
    </xf>
    <xf numFmtId="0" fontId="5" fillId="0" borderId="0" xfId="0" applyFont="1" applyBorder="1">
      <alignment vertical="center"/>
    </xf>
    <xf numFmtId="0" fontId="5" fillId="0" borderId="16" xfId="0" applyFont="1" applyBorder="1">
      <alignment vertical="center"/>
    </xf>
    <xf numFmtId="0" fontId="5" fillId="0" borderId="17" xfId="0" applyFont="1" applyBorder="1" applyAlignment="1">
      <alignment horizontal="center" vertical="center"/>
    </xf>
    <xf numFmtId="0" fontId="5" fillId="0" borderId="36" xfId="0" applyFont="1" applyFill="1" applyBorder="1">
      <alignment vertical="center"/>
    </xf>
    <xf numFmtId="0" fontId="5" fillId="0" borderId="36" xfId="0" applyFont="1" applyBorder="1">
      <alignment vertical="center"/>
    </xf>
    <xf numFmtId="0" fontId="5" fillId="0" borderId="10" xfId="0" applyFont="1" applyBorder="1" applyAlignment="1">
      <alignment horizontal="center" vertical="center"/>
    </xf>
    <xf numFmtId="0" fontId="7" fillId="0" borderId="0" xfId="0" applyFont="1" applyBorder="1" applyAlignment="1">
      <alignment vertical="center"/>
    </xf>
    <xf numFmtId="0" fontId="7" fillId="0" borderId="62" xfId="47" applyFont="1" applyBorder="1">
      <alignment vertical="center"/>
    </xf>
    <xf numFmtId="0" fontId="7" fillId="0" borderId="29" xfId="47" applyFont="1" applyBorder="1">
      <alignment vertical="center"/>
    </xf>
    <xf numFmtId="0" fontId="7" fillId="0" borderId="9" xfId="47" applyFont="1" applyBorder="1">
      <alignment vertical="center"/>
    </xf>
    <xf numFmtId="0" fontId="7" fillId="0" borderId="0" xfId="47" applyFont="1" applyFill="1" applyBorder="1">
      <alignment vertical="center"/>
    </xf>
    <xf numFmtId="0" fontId="7" fillId="0" borderId="0" xfId="47" applyFont="1" applyBorder="1">
      <alignment vertical="center"/>
    </xf>
    <xf numFmtId="0" fontId="7" fillId="0" borderId="37" xfId="47" applyFont="1" applyBorder="1">
      <alignment vertical="center"/>
    </xf>
    <xf numFmtId="0" fontId="5" fillId="0" borderId="32" xfId="0" applyFont="1" applyBorder="1" applyAlignment="1">
      <alignment horizontal="center" vertical="center"/>
    </xf>
    <xf numFmtId="0" fontId="5" fillId="0" borderId="50" xfId="0" applyFont="1" applyFill="1" applyBorder="1">
      <alignment vertical="center"/>
    </xf>
    <xf numFmtId="0" fontId="7" fillId="0" borderId="50" xfId="47" applyFont="1" applyBorder="1">
      <alignment vertical="center"/>
    </xf>
    <xf numFmtId="0" fontId="5" fillId="0" borderId="6" xfId="0" applyFont="1" applyBorder="1">
      <alignment vertical="center"/>
    </xf>
    <xf numFmtId="0" fontId="5" fillId="0" borderId="48" xfId="0" applyFont="1" applyBorder="1">
      <alignment vertical="center"/>
    </xf>
    <xf numFmtId="0" fontId="5" fillId="0" borderId="41" xfId="0" applyFont="1" applyBorder="1">
      <alignment vertical="center"/>
    </xf>
    <xf numFmtId="0" fontId="5" fillId="0" borderId="42" xfId="0" applyFont="1" applyBorder="1">
      <alignment vertical="center"/>
    </xf>
    <xf numFmtId="0" fontId="7" fillId="0" borderId="39" xfId="47" applyFont="1" applyBorder="1">
      <alignment vertical="center"/>
    </xf>
    <xf numFmtId="0" fontId="7" fillId="0" borderId="41" xfId="47" applyFont="1" applyBorder="1">
      <alignment vertical="center"/>
    </xf>
    <xf numFmtId="0" fontId="7" fillId="0" borderId="58" xfId="47" applyFont="1" applyBorder="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Normal 2" xfId="44"/>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千位分隔 2" xfId="54"/>
  </cellStyles>
  <dxfs count="3">
    <dxf>
      <font>
        <color theme="5" tint="-0.249946592608417"/>
      </font>
      <fill>
        <patternFill patternType="solid">
          <bgColor theme="5" tint="0.599963377788629"/>
        </patternFill>
      </fill>
    </dxf>
    <dxf>
      <font>
        <color rgb="FF9C0006"/>
      </font>
      <fill>
        <patternFill patternType="solid">
          <bgColor rgb="FFFFC7CE"/>
        </patternFill>
      </fill>
    </dxf>
    <dxf>
      <font>
        <color theme="8" tint="-0.499984740745262"/>
      </font>
      <fill>
        <patternFill patternType="solid">
          <bgColor theme="8" tint="0.5999633777886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U57"/>
  <sheetViews>
    <sheetView tabSelected="1" zoomScale="115" zoomScaleNormal="115" workbookViewId="0">
      <selection activeCell="D4" sqref="D4"/>
    </sheetView>
  </sheetViews>
  <sheetFormatPr defaultColWidth="9" defaultRowHeight="16" customHeight="1"/>
  <cols>
    <col min="1" max="1" width="3.09090909090909" style="143" customWidth="1"/>
    <col min="2" max="2" width="18.1818181818182" style="143" customWidth="1"/>
    <col min="3" max="3" width="4.54545454545455" style="143" customWidth="1"/>
    <col min="4" max="4" width="11.4545454545455" style="392" customWidth="1"/>
    <col min="5" max="12" width="9" style="143"/>
    <col min="13" max="13" width="8.90909090909091" style="143" customWidth="1"/>
    <col min="14" max="20" width="9" style="143"/>
    <col min="21" max="21" width="49.9090909090909" style="143" customWidth="1"/>
    <col min="22" max="16384" width="9" style="143"/>
  </cols>
  <sheetData>
    <row r="1" customHeight="1" spans="2:2">
      <c r="B1" s="182"/>
    </row>
    <row r="2" customHeight="1" spans="2:2">
      <c r="B2" s="182" t="s">
        <v>0</v>
      </c>
    </row>
    <row r="3" customHeight="1" spans="2:3">
      <c r="B3" s="182" t="s">
        <v>1</v>
      </c>
      <c r="C3" s="182"/>
    </row>
    <row r="5" customHeight="1" spans="2:21">
      <c r="B5" s="393" t="s">
        <v>2</v>
      </c>
      <c r="C5" s="394" t="s">
        <v>3</v>
      </c>
      <c r="D5" s="395" t="s">
        <v>4</v>
      </c>
      <c r="E5" s="396"/>
      <c r="F5" s="396"/>
      <c r="G5" s="396"/>
      <c r="H5" s="396"/>
      <c r="I5" s="396"/>
      <c r="J5" s="396"/>
      <c r="K5" s="396"/>
      <c r="L5" s="396"/>
      <c r="M5" s="396"/>
      <c r="N5" s="396"/>
      <c r="O5" s="396"/>
      <c r="P5" s="396"/>
      <c r="Q5" s="396"/>
      <c r="R5" s="396"/>
      <c r="S5" s="396"/>
      <c r="T5" s="396"/>
      <c r="U5" s="419"/>
    </row>
    <row r="6" customHeight="1" spans="2:21">
      <c r="B6" s="397" t="s">
        <v>5</v>
      </c>
      <c r="C6" s="398">
        <v>1</v>
      </c>
      <c r="D6" s="399" t="s">
        <v>6</v>
      </c>
      <c r="E6" s="400"/>
      <c r="F6" s="400"/>
      <c r="G6" s="400"/>
      <c r="H6" s="400"/>
      <c r="I6" s="400"/>
      <c r="J6" s="400"/>
      <c r="K6" s="400"/>
      <c r="L6" s="400"/>
      <c r="M6" s="400"/>
      <c r="N6" s="400"/>
      <c r="O6" s="400"/>
      <c r="P6" s="400"/>
      <c r="Q6" s="400"/>
      <c r="R6" s="400"/>
      <c r="S6" s="400"/>
      <c r="T6" s="400"/>
      <c r="U6" s="420"/>
    </row>
    <row r="7" customHeight="1" spans="2:21">
      <c r="B7" s="401"/>
      <c r="C7" s="398">
        <v>2</v>
      </c>
      <c r="D7" s="402" t="s">
        <v>7</v>
      </c>
      <c r="E7" s="403"/>
      <c r="F7" s="403"/>
      <c r="G7" s="403"/>
      <c r="H7" s="403"/>
      <c r="I7" s="403"/>
      <c r="J7" s="403"/>
      <c r="K7" s="403"/>
      <c r="L7" s="403"/>
      <c r="M7" s="403"/>
      <c r="N7" s="403"/>
      <c r="O7" s="403"/>
      <c r="P7" s="403"/>
      <c r="Q7" s="403"/>
      <c r="R7" s="403"/>
      <c r="S7" s="403"/>
      <c r="T7" s="403"/>
      <c r="U7" s="421"/>
    </row>
    <row r="8" customHeight="1" spans="2:21">
      <c r="B8" s="401"/>
      <c r="C8" s="398">
        <v>3</v>
      </c>
      <c r="D8" s="402" t="s">
        <v>8</v>
      </c>
      <c r="E8" s="403"/>
      <c r="F8" s="403"/>
      <c r="G8" s="403"/>
      <c r="H8" s="403"/>
      <c r="I8" s="403"/>
      <c r="J8" s="403"/>
      <c r="K8" s="403"/>
      <c r="L8" s="403"/>
      <c r="M8" s="403"/>
      <c r="N8" s="403"/>
      <c r="O8" s="403"/>
      <c r="P8" s="403"/>
      <c r="Q8" s="403"/>
      <c r="R8" s="403"/>
      <c r="S8" s="403"/>
      <c r="T8" s="403"/>
      <c r="U8" s="421"/>
    </row>
    <row r="9" customHeight="1" spans="2:21">
      <c r="B9" s="401"/>
      <c r="C9" s="398">
        <v>4</v>
      </c>
      <c r="D9" s="402" t="s">
        <v>9</v>
      </c>
      <c r="E9" s="403"/>
      <c r="F9" s="403"/>
      <c r="G9" s="403"/>
      <c r="H9" s="403"/>
      <c r="I9" s="403"/>
      <c r="J9" s="403"/>
      <c r="K9" s="403"/>
      <c r="L9" s="403"/>
      <c r="M9" s="403"/>
      <c r="N9" s="403"/>
      <c r="O9" s="403"/>
      <c r="P9" s="403"/>
      <c r="Q9" s="403"/>
      <c r="R9" s="403"/>
      <c r="S9" s="403"/>
      <c r="T9" s="403"/>
      <c r="U9" s="421"/>
    </row>
    <row r="10" customHeight="1" spans="2:21">
      <c r="B10" s="401"/>
      <c r="C10" s="398">
        <v>5</v>
      </c>
      <c r="D10" s="402" t="s">
        <v>10</v>
      </c>
      <c r="E10" s="403"/>
      <c r="F10" s="403"/>
      <c r="G10" s="403"/>
      <c r="H10" s="403"/>
      <c r="I10" s="403"/>
      <c r="J10" s="403"/>
      <c r="K10" s="403"/>
      <c r="L10" s="403"/>
      <c r="M10" s="403"/>
      <c r="N10" s="403"/>
      <c r="O10" s="403"/>
      <c r="P10" s="403"/>
      <c r="Q10" s="403"/>
      <c r="R10" s="403"/>
      <c r="S10" s="403"/>
      <c r="T10" s="403"/>
      <c r="U10" s="421"/>
    </row>
    <row r="11" customHeight="1" spans="2:21">
      <c r="B11" s="401"/>
      <c r="C11" s="398">
        <v>6</v>
      </c>
      <c r="D11" s="402" t="s">
        <v>11</v>
      </c>
      <c r="E11" s="403"/>
      <c r="F11" s="403"/>
      <c r="G11" s="403"/>
      <c r="H11" s="403"/>
      <c r="I11" s="403"/>
      <c r="J11" s="403"/>
      <c r="K11" s="403"/>
      <c r="L11" s="403"/>
      <c r="M11" s="403"/>
      <c r="N11" s="403"/>
      <c r="O11" s="403"/>
      <c r="P11" s="403"/>
      <c r="Q11" s="403"/>
      <c r="R11" s="403"/>
      <c r="S11" s="403"/>
      <c r="T11" s="403"/>
      <c r="U11" s="421"/>
    </row>
    <row r="12" customHeight="1" spans="2:21">
      <c r="B12" s="401"/>
      <c r="C12" s="398">
        <v>7</v>
      </c>
      <c r="D12" s="402" t="s">
        <v>12</v>
      </c>
      <c r="E12" s="403"/>
      <c r="F12" s="403"/>
      <c r="G12" s="403"/>
      <c r="H12" s="403"/>
      <c r="I12" s="403"/>
      <c r="J12" s="403"/>
      <c r="K12" s="403"/>
      <c r="L12" s="403"/>
      <c r="M12" s="403"/>
      <c r="N12" s="403"/>
      <c r="O12" s="403"/>
      <c r="P12" s="403"/>
      <c r="Q12" s="403"/>
      <c r="R12" s="403"/>
      <c r="S12" s="403"/>
      <c r="T12" s="403"/>
      <c r="U12" s="421"/>
    </row>
    <row r="13" customHeight="1" spans="2:21">
      <c r="B13" s="401"/>
      <c r="C13" s="398"/>
      <c r="D13" s="402" t="s">
        <v>13</v>
      </c>
      <c r="E13" s="403"/>
      <c r="F13" s="403"/>
      <c r="G13" s="403"/>
      <c r="H13" s="403"/>
      <c r="I13" s="403"/>
      <c r="J13" s="403"/>
      <c r="K13" s="403"/>
      <c r="L13" s="403"/>
      <c r="M13" s="403"/>
      <c r="N13" s="403"/>
      <c r="O13" s="403"/>
      <c r="P13" s="403"/>
      <c r="Q13" s="403"/>
      <c r="R13" s="403"/>
      <c r="S13" s="403"/>
      <c r="T13" s="403"/>
      <c r="U13" s="421"/>
    </row>
    <row r="14" customHeight="1" spans="2:21">
      <c r="B14" s="401"/>
      <c r="C14" s="398">
        <v>8</v>
      </c>
      <c r="D14" s="402" t="s">
        <v>14</v>
      </c>
      <c r="E14" s="403"/>
      <c r="F14" s="403"/>
      <c r="G14" s="403"/>
      <c r="H14" s="403"/>
      <c r="I14" s="403"/>
      <c r="J14" s="403"/>
      <c r="K14" s="403"/>
      <c r="L14" s="403"/>
      <c r="M14" s="403"/>
      <c r="N14" s="403"/>
      <c r="O14" s="403"/>
      <c r="P14" s="403"/>
      <c r="Q14" s="403"/>
      <c r="R14" s="403"/>
      <c r="S14" s="403"/>
      <c r="T14" s="403"/>
      <c r="U14" s="421"/>
    </row>
    <row r="15" customHeight="1" spans="2:21">
      <c r="B15" s="401"/>
      <c r="C15" s="398">
        <v>9</v>
      </c>
      <c r="D15" s="402" t="s">
        <v>15</v>
      </c>
      <c r="E15" s="403"/>
      <c r="F15" s="403"/>
      <c r="G15" s="403"/>
      <c r="H15" s="403"/>
      <c r="I15" s="403"/>
      <c r="J15" s="403"/>
      <c r="K15" s="403"/>
      <c r="L15" s="403"/>
      <c r="M15" s="403"/>
      <c r="N15" s="403"/>
      <c r="O15" s="403"/>
      <c r="P15" s="403"/>
      <c r="Q15" s="403"/>
      <c r="R15" s="403"/>
      <c r="S15" s="403"/>
      <c r="T15" s="403"/>
      <c r="U15" s="421"/>
    </row>
    <row r="16" customHeight="1" spans="2:21">
      <c r="B16" s="401"/>
      <c r="C16" s="398">
        <v>10</v>
      </c>
      <c r="D16" s="402" t="s">
        <v>16</v>
      </c>
      <c r="E16" s="403"/>
      <c r="F16" s="403"/>
      <c r="G16" s="403"/>
      <c r="H16" s="403"/>
      <c r="I16" s="403"/>
      <c r="J16" s="403"/>
      <c r="K16" s="403"/>
      <c r="L16" s="403"/>
      <c r="M16" s="403"/>
      <c r="N16" s="403"/>
      <c r="O16" s="403"/>
      <c r="P16" s="403"/>
      <c r="Q16" s="403"/>
      <c r="R16" s="403"/>
      <c r="S16" s="403"/>
      <c r="T16" s="403"/>
      <c r="U16" s="421"/>
    </row>
    <row r="17" s="143" customFormat="1" customHeight="1" spans="2:21">
      <c r="B17" s="401"/>
      <c r="C17" s="398">
        <v>11</v>
      </c>
      <c r="D17" s="402" t="s">
        <v>17</v>
      </c>
      <c r="E17" s="403"/>
      <c r="F17" s="403"/>
      <c r="G17" s="403"/>
      <c r="H17" s="403"/>
      <c r="I17" s="403"/>
      <c r="J17" s="403"/>
      <c r="K17" s="403"/>
      <c r="L17" s="403"/>
      <c r="M17" s="403"/>
      <c r="N17" s="403"/>
      <c r="O17" s="403"/>
      <c r="P17" s="403"/>
      <c r="Q17" s="403"/>
      <c r="R17" s="403"/>
      <c r="S17" s="403"/>
      <c r="T17" s="403"/>
      <c r="U17" s="421"/>
    </row>
    <row r="18" s="143" customFormat="1" customHeight="1" spans="2:21">
      <c r="B18" s="404"/>
      <c r="C18" s="405">
        <v>12</v>
      </c>
      <c r="D18" s="406" t="s">
        <v>18</v>
      </c>
      <c r="E18" s="407"/>
      <c r="F18" s="407"/>
      <c r="G18" s="407"/>
      <c r="H18" s="407"/>
      <c r="I18" s="407"/>
      <c r="J18" s="407"/>
      <c r="K18" s="407"/>
      <c r="L18" s="407"/>
      <c r="M18" s="407"/>
      <c r="N18" s="407"/>
      <c r="O18" s="407"/>
      <c r="P18" s="407"/>
      <c r="Q18" s="407"/>
      <c r="R18" s="407"/>
      <c r="S18" s="407"/>
      <c r="T18" s="407"/>
      <c r="U18" s="422"/>
    </row>
    <row r="19" customHeight="1" spans="2:21">
      <c r="B19" s="401" t="s">
        <v>19</v>
      </c>
      <c r="C19" s="398">
        <v>13</v>
      </c>
      <c r="D19" s="402" t="s">
        <v>20</v>
      </c>
      <c r="E19" s="403"/>
      <c r="F19" s="403"/>
      <c r="G19" s="403"/>
      <c r="H19" s="403"/>
      <c r="I19" s="403"/>
      <c r="J19" s="403"/>
      <c r="K19" s="403"/>
      <c r="L19" s="403"/>
      <c r="M19" s="403"/>
      <c r="N19" s="403"/>
      <c r="O19" s="403"/>
      <c r="P19" s="403"/>
      <c r="Q19" s="403"/>
      <c r="R19" s="403"/>
      <c r="S19" s="403"/>
      <c r="T19" s="403"/>
      <c r="U19" s="421"/>
    </row>
    <row r="20" customHeight="1" spans="2:21">
      <c r="B20" s="401"/>
      <c r="C20" s="398"/>
      <c r="D20" s="402" t="s">
        <v>21</v>
      </c>
      <c r="E20" s="403"/>
      <c r="F20" s="403"/>
      <c r="G20" s="403"/>
      <c r="H20" s="403"/>
      <c r="I20" s="403"/>
      <c r="J20" s="403"/>
      <c r="K20" s="403"/>
      <c r="L20" s="403"/>
      <c r="M20" s="403"/>
      <c r="N20" s="403"/>
      <c r="O20" s="403"/>
      <c r="P20" s="403"/>
      <c r="Q20" s="403"/>
      <c r="R20" s="403"/>
      <c r="S20" s="403"/>
      <c r="T20" s="403"/>
      <c r="U20" s="421"/>
    </row>
    <row r="21" customHeight="1" spans="2:21">
      <c r="B21" s="401"/>
      <c r="C21" s="398">
        <v>14</v>
      </c>
      <c r="D21" s="402" t="s">
        <v>22</v>
      </c>
      <c r="E21" s="403"/>
      <c r="F21" s="403"/>
      <c r="G21" s="403"/>
      <c r="H21" s="403"/>
      <c r="I21" s="403"/>
      <c r="J21" s="403"/>
      <c r="K21" s="403"/>
      <c r="L21" s="403"/>
      <c r="M21" s="403"/>
      <c r="N21" s="403"/>
      <c r="O21" s="403"/>
      <c r="P21" s="403"/>
      <c r="Q21" s="403"/>
      <c r="R21" s="403"/>
      <c r="S21" s="403"/>
      <c r="T21" s="403"/>
      <c r="U21" s="421"/>
    </row>
    <row r="22" customHeight="1" spans="2:21">
      <c r="B22" s="401"/>
      <c r="C22" s="398">
        <v>15</v>
      </c>
      <c r="D22" s="402" t="s">
        <v>23</v>
      </c>
      <c r="E22" s="403"/>
      <c r="F22" s="403"/>
      <c r="G22" s="403"/>
      <c r="H22" s="403"/>
      <c r="I22" s="403"/>
      <c r="J22" s="403"/>
      <c r="K22" s="403"/>
      <c r="L22" s="403"/>
      <c r="M22" s="403"/>
      <c r="N22" s="403"/>
      <c r="O22" s="403"/>
      <c r="P22" s="403"/>
      <c r="Q22" s="403"/>
      <c r="R22" s="403"/>
      <c r="S22" s="403"/>
      <c r="T22" s="403"/>
      <c r="U22" s="421"/>
    </row>
    <row r="23" customHeight="1" spans="2:21">
      <c r="B23" s="401"/>
      <c r="C23" s="398"/>
      <c r="D23" s="402" t="s">
        <v>24</v>
      </c>
      <c r="E23" s="403"/>
      <c r="F23" s="403"/>
      <c r="G23" s="403"/>
      <c r="H23" s="403"/>
      <c r="I23" s="403"/>
      <c r="J23" s="403"/>
      <c r="K23" s="403"/>
      <c r="L23" s="403"/>
      <c r="M23" s="403"/>
      <c r="N23" s="403"/>
      <c r="O23" s="403"/>
      <c r="P23" s="403"/>
      <c r="Q23" s="403"/>
      <c r="R23" s="403"/>
      <c r="S23" s="403"/>
      <c r="T23" s="403"/>
      <c r="U23" s="421"/>
    </row>
    <row r="24" customHeight="1" spans="2:21">
      <c r="B24" s="401"/>
      <c r="C24" s="398">
        <v>16</v>
      </c>
      <c r="D24" s="402" t="s">
        <v>25</v>
      </c>
      <c r="E24" s="403"/>
      <c r="F24" s="403"/>
      <c r="G24" s="403"/>
      <c r="H24" s="403"/>
      <c r="I24" s="403"/>
      <c r="J24" s="403"/>
      <c r="K24" s="403"/>
      <c r="L24" s="403"/>
      <c r="M24" s="403"/>
      <c r="N24" s="403"/>
      <c r="O24" s="403"/>
      <c r="P24" s="403"/>
      <c r="Q24" s="403"/>
      <c r="R24" s="403"/>
      <c r="S24" s="403"/>
      <c r="T24" s="403"/>
      <c r="U24" s="421"/>
    </row>
    <row r="25" customHeight="1" spans="2:21">
      <c r="B25" s="401"/>
      <c r="C25" s="398">
        <v>17</v>
      </c>
      <c r="D25" s="402" t="s">
        <v>26</v>
      </c>
      <c r="E25" s="403"/>
      <c r="F25" s="403"/>
      <c r="G25" s="403"/>
      <c r="H25" s="403"/>
      <c r="I25" s="403"/>
      <c r="J25" s="403"/>
      <c r="K25" s="403"/>
      <c r="L25" s="403"/>
      <c r="M25" s="403"/>
      <c r="N25" s="403"/>
      <c r="O25" s="403"/>
      <c r="P25" s="403"/>
      <c r="Q25" s="403"/>
      <c r="R25" s="403"/>
      <c r="S25" s="403"/>
      <c r="T25" s="403"/>
      <c r="U25" s="421"/>
    </row>
    <row r="26" customHeight="1" spans="2:21">
      <c r="B26" s="401"/>
      <c r="C26" s="398">
        <v>18</v>
      </c>
      <c r="D26" s="402" t="s">
        <v>27</v>
      </c>
      <c r="E26" s="403"/>
      <c r="F26" s="403"/>
      <c r="G26" s="403"/>
      <c r="H26" s="403"/>
      <c r="I26" s="403"/>
      <c r="J26" s="403"/>
      <c r="K26" s="403"/>
      <c r="L26" s="403"/>
      <c r="M26" s="403"/>
      <c r="N26" s="403"/>
      <c r="O26" s="403"/>
      <c r="P26" s="403"/>
      <c r="Q26" s="403"/>
      <c r="R26" s="403"/>
      <c r="S26" s="403"/>
      <c r="T26" s="403"/>
      <c r="U26" s="421"/>
    </row>
    <row r="27" customHeight="1" spans="2:21">
      <c r="B27" s="401"/>
      <c r="C27" s="398">
        <v>19</v>
      </c>
      <c r="D27" s="402" t="s">
        <v>28</v>
      </c>
      <c r="E27" s="403"/>
      <c r="F27" s="403"/>
      <c r="G27" s="403"/>
      <c r="H27" s="403"/>
      <c r="I27" s="403"/>
      <c r="J27" s="403"/>
      <c r="K27" s="403"/>
      <c r="L27" s="403"/>
      <c r="M27" s="403"/>
      <c r="N27" s="403"/>
      <c r="O27" s="403"/>
      <c r="P27" s="403"/>
      <c r="Q27" s="403"/>
      <c r="R27" s="403"/>
      <c r="S27" s="403"/>
      <c r="T27" s="403"/>
      <c r="U27" s="421"/>
    </row>
    <row r="28" customHeight="1" spans="2:21">
      <c r="B28" s="401"/>
      <c r="C28" s="398">
        <v>20</v>
      </c>
      <c r="D28" s="402" t="s">
        <v>29</v>
      </c>
      <c r="E28" s="403"/>
      <c r="F28" s="403"/>
      <c r="G28" s="403"/>
      <c r="H28" s="403"/>
      <c r="I28" s="403"/>
      <c r="J28" s="403"/>
      <c r="K28" s="403"/>
      <c r="L28" s="403"/>
      <c r="M28" s="403"/>
      <c r="N28" s="403"/>
      <c r="O28" s="403"/>
      <c r="P28" s="403"/>
      <c r="Q28" s="403"/>
      <c r="R28" s="403"/>
      <c r="S28" s="403"/>
      <c r="T28" s="403"/>
      <c r="U28" s="421"/>
    </row>
    <row r="29" customHeight="1" spans="2:21">
      <c r="B29" s="401"/>
      <c r="C29" s="398">
        <v>21</v>
      </c>
      <c r="D29" s="402" t="s">
        <v>30</v>
      </c>
      <c r="E29" s="403"/>
      <c r="F29" s="403"/>
      <c r="G29" s="403"/>
      <c r="H29" s="403"/>
      <c r="I29" s="403"/>
      <c r="J29" s="403"/>
      <c r="K29" s="403"/>
      <c r="L29" s="403"/>
      <c r="M29" s="403"/>
      <c r="N29" s="403"/>
      <c r="O29" s="403"/>
      <c r="P29" s="403"/>
      <c r="Q29" s="403"/>
      <c r="R29" s="403"/>
      <c r="S29" s="403"/>
      <c r="T29" s="403"/>
      <c r="U29" s="421"/>
    </row>
    <row r="30" customHeight="1" spans="2:21">
      <c r="B30" s="397" t="s">
        <v>31</v>
      </c>
      <c r="C30" s="408">
        <v>22</v>
      </c>
      <c r="D30" s="399" t="s">
        <v>32</v>
      </c>
      <c r="E30" s="400"/>
      <c r="F30" s="400"/>
      <c r="G30" s="400"/>
      <c r="H30" s="400"/>
      <c r="I30" s="400"/>
      <c r="J30" s="400"/>
      <c r="K30" s="400"/>
      <c r="L30" s="400"/>
      <c r="M30" s="400"/>
      <c r="N30" s="400"/>
      <c r="O30" s="400"/>
      <c r="P30" s="400"/>
      <c r="Q30" s="400"/>
      <c r="R30" s="400"/>
      <c r="S30" s="400"/>
      <c r="T30" s="400"/>
      <c r="U30" s="420"/>
    </row>
    <row r="31" customHeight="1" spans="2:21">
      <c r="B31" s="401"/>
      <c r="C31" s="398">
        <v>23</v>
      </c>
      <c r="D31" s="406" t="s">
        <v>33</v>
      </c>
      <c r="E31" s="403"/>
      <c r="F31" s="403"/>
      <c r="G31" s="403"/>
      <c r="H31" s="403"/>
      <c r="I31" s="403"/>
      <c r="J31" s="403"/>
      <c r="K31" s="403"/>
      <c r="L31" s="403"/>
      <c r="M31" s="403"/>
      <c r="N31" s="403"/>
      <c r="O31" s="403"/>
      <c r="P31" s="403"/>
      <c r="Q31" s="403"/>
      <c r="R31" s="403"/>
      <c r="S31" s="403"/>
      <c r="T31" s="403"/>
      <c r="U31" s="421"/>
    </row>
    <row r="32" customHeight="1" spans="2:21">
      <c r="B32" s="397" t="s">
        <v>34</v>
      </c>
      <c r="C32" s="408">
        <v>24</v>
      </c>
      <c r="D32" s="399" t="s">
        <v>35</v>
      </c>
      <c r="E32" s="400"/>
      <c r="F32" s="400"/>
      <c r="G32" s="400"/>
      <c r="H32" s="400"/>
      <c r="I32" s="400"/>
      <c r="J32" s="400"/>
      <c r="K32" s="400"/>
      <c r="L32" s="400"/>
      <c r="M32" s="400"/>
      <c r="N32" s="400"/>
      <c r="O32" s="400"/>
      <c r="P32" s="400"/>
      <c r="Q32" s="400"/>
      <c r="R32" s="400"/>
      <c r="S32" s="400"/>
      <c r="T32" s="400"/>
      <c r="U32" s="420"/>
    </row>
    <row r="33" customHeight="1" spans="2:21">
      <c r="B33" s="401"/>
      <c r="C33" s="398"/>
      <c r="D33" s="402" t="s">
        <v>36</v>
      </c>
      <c r="E33" s="403"/>
      <c r="F33" s="403"/>
      <c r="G33" s="403"/>
      <c r="H33" s="403"/>
      <c r="I33" s="403"/>
      <c r="J33" s="403"/>
      <c r="K33" s="403"/>
      <c r="L33" s="403"/>
      <c r="M33" s="403"/>
      <c r="N33" s="403"/>
      <c r="O33" s="403"/>
      <c r="P33" s="403"/>
      <c r="Q33" s="403"/>
      <c r="R33" s="403"/>
      <c r="S33" s="403"/>
      <c r="T33" s="403"/>
      <c r="U33" s="421"/>
    </row>
    <row r="34" customHeight="1" spans="2:21">
      <c r="B34" s="401"/>
      <c r="C34" s="398"/>
      <c r="D34" s="402" t="s">
        <v>37</v>
      </c>
      <c r="E34" s="403"/>
      <c r="F34" s="403"/>
      <c r="G34" s="403"/>
      <c r="H34" s="403"/>
      <c r="I34" s="403"/>
      <c r="J34" s="403"/>
      <c r="K34" s="403"/>
      <c r="L34" s="403"/>
      <c r="M34" s="403"/>
      <c r="N34" s="403"/>
      <c r="O34" s="403"/>
      <c r="P34" s="403"/>
      <c r="Q34" s="403"/>
      <c r="R34" s="403"/>
      <c r="S34" s="403"/>
      <c r="T34" s="403"/>
      <c r="U34" s="421"/>
    </row>
    <row r="35" customHeight="1" spans="2:21">
      <c r="B35" s="401"/>
      <c r="C35" s="398">
        <v>25</v>
      </c>
      <c r="D35" s="402" t="s">
        <v>38</v>
      </c>
      <c r="E35" s="403"/>
      <c r="F35" s="403"/>
      <c r="G35" s="403"/>
      <c r="H35" s="403"/>
      <c r="I35" s="403"/>
      <c r="J35" s="403"/>
      <c r="K35" s="403"/>
      <c r="L35" s="403"/>
      <c r="M35" s="403"/>
      <c r="N35" s="403"/>
      <c r="O35" s="403"/>
      <c r="P35" s="403"/>
      <c r="Q35" s="403"/>
      <c r="R35" s="403"/>
      <c r="S35" s="403"/>
      <c r="T35" s="403"/>
      <c r="U35" s="421"/>
    </row>
    <row r="36" customHeight="1" spans="2:21">
      <c r="B36" s="404"/>
      <c r="C36" s="405">
        <v>26</v>
      </c>
      <c r="D36" s="406" t="s">
        <v>33</v>
      </c>
      <c r="E36" s="407"/>
      <c r="F36" s="407"/>
      <c r="G36" s="407"/>
      <c r="H36" s="407"/>
      <c r="I36" s="407"/>
      <c r="J36" s="407"/>
      <c r="K36" s="407"/>
      <c r="L36" s="407"/>
      <c r="M36" s="407"/>
      <c r="N36" s="407"/>
      <c r="O36" s="407"/>
      <c r="P36" s="407"/>
      <c r="Q36" s="407"/>
      <c r="R36" s="407"/>
      <c r="S36" s="407"/>
      <c r="T36" s="407"/>
      <c r="U36" s="422"/>
    </row>
    <row r="37" customHeight="1" spans="2:21">
      <c r="B37" s="397" t="s">
        <v>39</v>
      </c>
      <c r="C37" s="408">
        <v>27</v>
      </c>
      <c r="D37" s="399" t="s">
        <v>40</v>
      </c>
      <c r="E37" s="400"/>
      <c r="F37" s="400"/>
      <c r="G37" s="400"/>
      <c r="H37" s="400"/>
      <c r="I37" s="400"/>
      <c r="J37" s="400"/>
      <c r="K37" s="400"/>
      <c r="L37" s="400"/>
      <c r="M37" s="400"/>
      <c r="N37" s="400"/>
      <c r="O37" s="400"/>
      <c r="P37" s="400"/>
      <c r="Q37" s="400"/>
      <c r="R37" s="400"/>
      <c r="S37" s="400"/>
      <c r="T37" s="400"/>
      <c r="U37" s="420"/>
    </row>
    <row r="38" customHeight="1" spans="2:21">
      <c r="B38" s="401" t="s">
        <v>41</v>
      </c>
      <c r="C38" s="398"/>
      <c r="D38" s="409" t="s">
        <v>42</v>
      </c>
      <c r="E38" s="403"/>
      <c r="F38" s="403"/>
      <c r="G38" s="403"/>
      <c r="H38" s="403"/>
      <c r="I38" s="403"/>
      <c r="J38" s="403"/>
      <c r="K38" s="403"/>
      <c r="L38" s="403"/>
      <c r="M38" s="403"/>
      <c r="N38" s="403"/>
      <c r="O38" s="403"/>
      <c r="P38" s="403"/>
      <c r="Q38" s="403"/>
      <c r="R38" s="403"/>
      <c r="S38" s="403"/>
      <c r="T38" s="403"/>
      <c r="U38" s="421"/>
    </row>
    <row r="39" customHeight="1" spans="2:21">
      <c r="B39" s="401"/>
      <c r="C39" s="398"/>
      <c r="D39" s="409" t="s">
        <v>43</v>
      </c>
      <c r="E39" s="403"/>
      <c r="F39" s="403"/>
      <c r="G39" s="403"/>
      <c r="H39" s="403"/>
      <c r="I39" s="403"/>
      <c r="J39" s="403"/>
      <c r="K39" s="403"/>
      <c r="L39" s="403"/>
      <c r="M39" s="403"/>
      <c r="N39" s="403"/>
      <c r="O39" s="403"/>
      <c r="P39" s="403"/>
      <c r="Q39" s="403"/>
      <c r="R39" s="403"/>
      <c r="S39" s="403"/>
      <c r="T39" s="403"/>
      <c r="U39" s="421"/>
    </row>
    <row r="40" customHeight="1" spans="2:21">
      <c r="B40" s="401"/>
      <c r="C40" s="398"/>
      <c r="D40" s="409" t="s">
        <v>44</v>
      </c>
      <c r="E40" s="403"/>
      <c r="F40" s="403"/>
      <c r="G40" s="403"/>
      <c r="H40" s="403"/>
      <c r="I40" s="403"/>
      <c r="J40" s="403"/>
      <c r="K40" s="403"/>
      <c r="L40" s="403"/>
      <c r="M40" s="403"/>
      <c r="N40" s="403"/>
      <c r="O40" s="403"/>
      <c r="P40" s="403"/>
      <c r="Q40" s="403"/>
      <c r="R40" s="403"/>
      <c r="S40" s="403"/>
      <c r="T40" s="403"/>
      <c r="U40" s="421"/>
    </row>
    <row r="41" customHeight="1" spans="2:21">
      <c r="B41" s="401"/>
      <c r="C41" s="398"/>
      <c r="D41" s="409" t="s">
        <v>45</v>
      </c>
      <c r="E41" s="403"/>
      <c r="F41" s="403"/>
      <c r="G41" s="403"/>
      <c r="H41" s="403"/>
      <c r="I41" s="403"/>
      <c r="J41" s="403"/>
      <c r="K41" s="403"/>
      <c r="L41" s="403"/>
      <c r="M41" s="403"/>
      <c r="N41" s="403"/>
      <c r="O41" s="403"/>
      <c r="P41" s="403"/>
      <c r="Q41" s="403"/>
      <c r="R41" s="403"/>
      <c r="S41" s="403"/>
      <c r="T41" s="403"/>
      <c r="U41" s="421"/>
    </row>
    <row r="42" customHeight="1" spans="2:21">
      <c r="B42" s="401"/>
      <c r="C42" s="398"/>
      <c r="D42" s="409" t="s">
        <v>46</v>
      </c>
      <c r="E42" s="403"/>
      <c r="F42" s="403"/>
      <c r="G42" s="403"/>
      <c r="H42" s="403"/>
      <c r="I42" s="403"/>
      <c r="J42" s="403"/>
      <c r="K42" s="403"/>
      <c r="L42" s="403"/>
      <c r="M42" s="403"/>
      <c r="N42" s="403"/>
      <c r="O42" s="403"/>
      <c r="P42" s="403"/>
      <c r="Q42" s="403"/>
      <c r="R42" s="403"/>
      <c r="S42" s="403"/>
      <c r="T42" s="403"/>
      <c r="U42" s="421"/>
    </row>
    <row r="43" customHeight="1" spans="2:21">
      <c r="B43" s="401"/>
      <c r="C43" s="398"/>
      <c r="D43" s="409" t="s">
        <v>47</v>
      </c>
      <c r="E43" s="403"/>
      <c r="F43" s="403"/>
      <c r="G43" s="403"/>
      <c r="H43" s="403"/>
      <c r="I43" s="403"/>
      <c r="J43" s="403"/>
      <c r="K43" s="403"/>
      <c r="L43" s="403"/>
      <c r="M43" s="403"/>
      <c r="N43" s="403"/>
      <c r="O43" s="403"/>
      <c r="P43" s="403"/>
      <c r="Q43" s="403"/>
      <c r="R43" s="403"/>
      <c r="S43" s="403"/>
      <c r="T43" s="403"/>
      <c r="U43" s="421"/>
    </row>
    <row r="44" customHeight="1" spans="2:21">
      <c r="B44" s="401"/>
      <c r="C44" s="398">
        <v>28</v>
      </c>
      <c r="D44" s="402" t="s">
        <v>38</v>
      </c>
      <c r="E44" s="403"/>
      <c r="F44" s="403"/>
      <c r="G44" s="403"/>
      <c r="H44" s="403"/>
      <c r="I44" s="403"/>
      <c r="J44" s="403"/>
      <c r="K44" s="403"/>
      <c r="L44" s="403"/>
      <c r="M44" s="403"/>
      <c r="N44" s="403"/>
      <c r="O44" s="403"/>
      <c r="P44" s="403"/>
      <c r="Q44" s="403"/>
      <c r="R44" s="403"/>
      <c r="S44" s="403"/>
      <c r="T44" s="403"/>
      <c r="U44" s="421"/>
    </row>
    <row r="45" customHeight="1" spans="2:21">
      <c r="B45" s="404"/>
      <c r="C45" s="405">
        <v>29</v>
      </c>
      <c r="D45" s="406" t="s">
        <v>33</v>
      </c>
      <c r="E45" s="407"/>
      <c r="F45" s="407"/>
      <c r="G45" s="407"/>
      <c r="H45" s="407"/>
      <c r="I45" s="407"/>
      <c r="J45" s="407"/>
      <c r="K45" s="407"/>
      <c r="L45" s="407"/>
      <c r="M45" s="407"/>
      <c r="N45" s="407"/>
      <c r="O45" s="407"/>
      <c r="P45" s="407"/>
      <c r="Q45" s="407"/>
      <c r="R45" s="407"/>
      <c r="S45" s="407"/>
      <c r="T45" s="407"/>
      <c r="U45" s="422"/>
    </row>
    <row r="46" customHeight="1" spans="2:21">
      <c r="B46" s="397" t="s">
        <v>48</v>
      </c>
      <c r="C46" s="408">
        <v>30</v>
      </c>
      <c r="D46" s="399" t="s">
        <v>49</v>
      </c>
      <c r="E46" s="400"/>
      <c r="F46" s="400"/>
      <c r="G46" s="400"/>
      <c r="H46" s="400"/>
      <c r="I46" s="400"/>
      <c r="J46" s="400"/>
      <c r="K46" s="400"/>
      <c r="L46" s="400"/>
      <c r="M46" s="400"/>
      <c r="N46" s="400"/>
      <c r="O46" s="400"/>
      <c r="P46" s="400"/>
      <c r="Q46" s="400"/>
      <c r="R46" s="400"/>
      <c r="S46" s="400"/>
      <c r="T46" s="400"/>
      <c r="U46" s="420"/>
    </row>
    <row r="47" customHeight="1" spans="2:21">
      <c r="B47" s="401"/>
      <c r="C47" s="398">
        <v>31</v>
      </c>
      <c r="D47" s="402" t="s">
        <v>50</v>
      </c>
      <c r="E47" s="403"/>
      <c r="F47" s="403"/>
      <c r="G47" s="403"/>
      <c r="H47" s="403"/>
      <c r="I47" s="403"/>
      <c r="J47" s="403"/>
      <c r="K47" s="403"/>
      <c r="L47" s="403"/>
      <c r="M47" s="403"/>
      <c r="N47" s="403"/>
      <c r="O47" s="403"/>
      <c r="P47" s="403"/>
      <c r="Q47" s="403"/>
      <c r="R47" s="403"/>
      <c r="S47" s="403"/>
      <c r="T47" s="403"/>
      <c r="U47" s="421"/>
    </row>
    <row r="48" customHeight="1" spans="2:21">
      <c r="B48" s="401"/>
      <c r="C48" s="398">
        <v>32</v>
      </c>
      <c r="D48" s="402" t="s">
        <v>51</v>
      </c>
      <c r="E48" s="403"/>
      <c r="F48" s="403"/>
      <c r="G48" s="403"/>
      <c r="H48" s="403"/>
      <c r="I48" s="403"/>
      <c r="J48" s="403"/>
      <c r="K48" s="403"/>
      <c r="L48" s="403"/>
      <c r="M48" s="403"/>
      <c r="N48" s="403"/>
      <c r="O48" s="403"/>
      <c r="P48" s="403"/>
      <c r="Q48" s="403"/>
      <c r="R48" s="403"/>
      <c r="S48" s="403"/>
      <c r="T48" s="403"/>
      <c r="U48" s="421"/>
    </row>
    <row r="49" customHeight="1" spans="2:21">
      <c r="B49" s="401"/>
      <c r="C49" s="398"/>
      <c r="D49" s="402" t="s">
        <v>52</v>
      </c>
      <c r="E49" s="403"/>
      <c r="F49" s="403"/>
      <c r="G49" s="403"/>
      <c r="H49" s="403"/>
      <c r="I49" s="403"/>
      <c r="J49" s="403"/>
      <c r="K49" s="403"/>
      <c r="L49" s="403"/>
      <c r="M49" s="403"/>
      <c r="N49" s="403"/>
      <c r="O49" s="403"/>
      <c r="P49" s="403"/>
      <c r="Q49" s="403"/>
      <c r="R49" s="403"/>
      <c r="S49" s="403"/>
      <c r="T49" s="403"/>
      <c r="U49" s="421"/>
    </row>
    <row r="50" customHeight="1" spans="2:21">
      <c r="B50" s="401"/>
      <c r="C50" s="398">
        <v>33</v>
      </c>
      <c r="D50" s="402" t="s">
        <v>53</v>
      </c>
      <c r="E50" s="403"/>
      <c r="F50" s="403"/>
      <c r="G50" s="403"/>
      <c r="H50" s="403"/>
      <c r="I50" s="403"/>
      <c r="J50" s="403"/>
      <c r="K50" s="403"/>
      <c r="L50" s="403"/>
      <c r="M50" s="403"/>
      <c r="N50" s="403"/>
      <c r="O50" s="403"/>
      <c r="P50" s="403"/>
      <c r="Q50" s="403"/>
      <c r="R50" s="403"/>
      <c r="S50" s="403"/>
      <c r="T50" s="403"/>
      <c r="U50" s="421"/>
    </row>
    <row r="51" customHeight="1" spans="2:21">
      <c r="B51" s="401"/>
      <c r="C51" s="398">
        <v>34</v>
      </c>
      <c r="D51" s="402" t="s">
        <v>54</v>
      </c>
      <c r="E51" s="403"/>
      <c r="F51" s="403"/>
      <c r="G51" s="403"/>
      <c r="H51" s="403"/>
      <c r="I51" s="403"/>
      <c r="J51" s="403"/>
      <c r="K51" s="403"/>
      <c r="L51" s="403"/>
      <c r="M51" s="403"/>
      <c r="N51" s="403"/>
      <c r="O51" s="403"/>
      <c r="P51" s="403"/>
      <c r="Q51" s="403"/>
      <c r="R51" s="403"/>
      <c r="S51" s="403"/>
      <c r="T51" s="403"/>
      <c r="U51" s="421"/>
    </row>
    <row r="52" customHeight="1" spans="2:21">
      <c r="B52" s="401"/>
      <c r="C52" s="398">
        <v>35</v>
      </c>
      <c r="D52" s="402" t="s">
        <v>55</v>
      </c>
      <c r="E52" s="403"/>
      <c r="F52" s="403"/>
      <c r="G52" s="403"/>
      <c r="H52" s="403"/>
      <c r="I52" s="403"/>
      <c r="J52" s="403"/>
      <c r="K52" s="403"/>
      <c r="L52" s="403"/>
      <c r="M52" s="403"/>
      <c r="N52" s="403"/>
      <c r="O52" s="403"/>
      <c r="P52" s="403"/>
      <c r="Q52" s="403"/>
      <c r="R52" s="403"/>
      <c r="S52" s="403"/>
      <c r="T52" s="403"/>
      <c r="U52" s="421"/>
    </row>
    <row r="53" customHeight="1" spans="2:21">
      <c r="B53" s="404"/>
      <c r="C53" s="405">
        <v>36</v>
      </c>
      <c r="D53" s="406" t="s">
        <v>56</v>
      </c>
      <c r="E53" s="407"/>
      <c r="F53" s="407"/>
      <c r="G53" s="407"/>
      <c r="H53" s="407"/>
      <c r="I53" s="407"/>
      <c r="J53" s="407"/>
      <c r="K53" s="407"/>
      <c r="L53" s="407"/>
      <c r="M53" s="407"/>
      <c r="N53" s="407"/>
      <c r="O53" s="407"/>
      <c r="P53" s="407"/>
      <c r="Q53" s="407"/>
      <c r="R53" s="407"/>
      <c r="S53" s="407"/>
      <c r="T53" s="407"/>
      <c r="U53" s="422"/>
    </row>
    <row r="54" s="391" customFormat="1" customHeight="1" spans="2:21">
      <c r="B54" s="410" t="s">
        <v>57</v>
      </c>
      <c r="C54" s="405">
        <v>37</v>
      </c>
      <c r="D54" s="411" t="s">
        <v>58</v>
      </c>
      <c r="E54" s="411"/>
      <c r="F54" s="411"/>
      <c r="G54" s="411"/>
      <c r="H54" s="411"/>
      <c r="I54" s="411"/>
      <c r="J54" s="411"/>
      <c r="K54" s="411"/>
      <c r="L54" s="411"/>
      <c r="M54" s="411"/>
      <c r="N54" s="411"/>
      <c r="O54" s="411"/>
      <c r="P54" s="411"/>
      <c r="Q54" s="411"/>
      <c r="R54" s="411"/>
      <c r="S54" s="411"/>
      <c r="T54" s="411"/>
      <c r="U54" s="423"/>
    </row>
    <row r="55" s="391" customFormat="1" customHeight="1" spans="2:21">
      <c r="B55" s="412" t="s">
        <v>59</v>
      </c>
      <c r="C55" s="398">
        <v>38</v>
      </c>
      <c r="D55" s="413" t="s">
        <v>60</v>
      </c>
      <c r="E55" s="414"/>
      <c r="F55" s="414"/>
      <c r="G55" s="414"/>
      <c r="H55" s="414"/>
      <c r="I55" s="414"/>
      <c r="J55" s="414"/>
      <c r="K55" s="414"/>
      <c r="L55" s="414"/>
      <c r="M55" s="414"/>
      <c r="N55" s="414"/>
      <c r="O55" s="414"/>
      <c r="P55" s="414"/>
      <c r="Q55" s="414"/>
      <c r="R55" s="414"/>
      <c r="S55" s="414"/>
      <c r="T55" s="414"/>
      <c r="U55" s="424"/>
    </row>
    <row r="56" s="391" customFormat="1" customHeight="1" spans="2:21">
      <c r="B56" s="412"/>
      <c r="C56" s="398">
        <v>39</v>
      </c>
      <c r="D56" s="414" t="s">
        <v>61</v>
      </c>
      <c r="E56" s="414"/>
      <c r="F56" s="414"/>
      <c r="G56" s="414"/>
      <c r="H56" s="414"/>
      <c r="I56" s="414"/>
      <c r="J56" s="414"/>
      <c r="K56" s="414"/>
      <c r="L56" s="414"/>
      <c r="M56" s="414"/>
      <c r="N56" s="414"/>
      <c r="O56" s="414"/>
      <c r="P56" s="414"/>
      <c r="Q56" s="414"/>
      <c r="R56" s="414"/>
      <c r="S56" s="414"/>
      <c r="T56" s="414"/>
      <c r="U56" s="424"/>
    </row>
    <row r="57" s="391" customFormat="1" customHeight="1" spans="2:21">
      <c r="B57" s="415"/>
      <c r="C57" s="416">
        <v>40</v>
      </c>
      <c r="D57" s="417" t="s">
        <v>33</v>
      </c>
      <c r="E57" s="418"/>
      <c r="F57" s="418"/>
      <c r="G57" s="418"/>
      <c r="H57" s="418"/>
      <c r="I57" s="418"/>
      <c r="J57" s="418"/>
      <c r="K57" s="418"/>
      <c r="L57" s="418"/>
      <c r="M57" s="418"/>
      <c r="N57" s="418"/>
      <c r="O57" s="418"/>
      <c r="P57" s="418"/>
      <c r="Q57" s="418"/>
      <c r="R57" s="418"/>
      <c r="S57" s="418"/>
      <c r="T57" s="418"/>
      <c r="U57" s="425"/>
    </row>
  </sheetData>
  <pageMargins left="0.707638888888889" right="0.707638888888889" top="0.747916666666667" bottom="0.747916666666667" header="0.313888888888889" footer="0.313888888888889"/>
  <pageSetup paperSize="8"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L123"/>
  <sheetViews>
    <sheetView workbookViewId="0">
      <selection activeCell="D5" sqref="D5"/>
    </sheetView>
  </sheetViews>
  <sheetFormatPr defaultColWidth="9" defaultRowHeight="14"/>
  <cols>
    <col min="2" max="2" width="25.0909090909091" customWidth="1"/>
    <col min="3" max="3" width="16.2727272727273" customWidth="1"/>
    <col min="4" max="4" width="13.5454545454545" customWidth="1"/>
    <col min="5" max="5" width="14.3636363636364" customWidth="1"/>
    <col min="6" max="6" width="12.3636363636364" customWidth="1"/>
    <col min="7" max="7" width="16.5454545454545" customWidth="1"/>
    <col min="8" max="9" width="18.2727272727273" customWidth="1"/>
    <col min="10" max="10" width="12.3636363636364" customWidth="1"/>
    <col min="11" max="11" width="14.3636363636364" customWidth="1"/>
    <col min="12" max="12" width="12.3636363636364" customWidth="1"/>
    <col min="13" max="13" width="18.2727272727273" customWidth="1"/>
  </cols>
  <sheetData>
    <row r="1" ht="17.5" spans="5:5">
      <c r="E1" s="3" t="s">
        <v>214</v>
      </c>
    </row>
    <row r="2" ht="17.5" spans="1:5">
      <c r="A2" s="4" t="s">
        <v>215</v>
      </c>
      <c r="E2" s="3"/>
    </row>
    <row r="3" spans="1:2">
      <c r="A3" s="5" t="s">
        <v>216</v>
      </c>
      <c r="B3" s="6"/>
    </row>
    <row r="4" spans="2:3">
      <c r="B4" s="7" t="e">
        <f>MAX(E22,F23,H23,J23,C40:J40,C32:J32,C57:J57,C49:J49,C74:J74,C66:J66,C85,C80,D111:I111,F94:F110,I94:I110)</f>
        <v>#VALUE!</v>
      </c>
      <c r="C4" s="7" t="e">
        <f>MIN(E22,F23,H23,J23,C40:J40,C32:J32,C57:J57,C49:J49,C74:J74,C66:J66,C85,C80,D111:I111,F94:F110,I94:I110)</f>
        <v>#VALUE!</v>
      </c>
    </row>
    <row r="5" spans="2:2">
      <c r="B5" s="8"/>
    </row>
    <row r="6" spans="1:6">
      <c r="A6" s="4" t="s">
        <v>217</v>
      </c>
      <c r="E6" s="9"/>
      <c r="F6" s="9"/>
    </row>
    <row r="7" spans="1:1">
      <c r="A7" s="5" t="s">
        <v>218</v>
      </c>
    </row>
    <row r="8" s="1" customFormat="1" ht="13" spans="2:12">
      <c r="B8" s="10" t="s">
        <v>219</v>
      </c>
      <c r="G8" s="11"/>
      <c r="H8" s="11"/>
      <c r="I8" s="2"/>
      <c r="J8" s="11"/>
      <c r="K8" s="11"/>
      <c r="L8" s="2"/>
    </row>
    <row r="9" s="1" customFormat="1" ht="13.75" spans="7:12">
      <c r="G9" s="11"/>
      <c r="H9" s="11"/>
      <c r="I9" s="2"/>
      <c r="J9" s="11"/>
      <c r="K9" s="11"/>
      <c r="L9" s="2"/>
    </row>
    <row r="10" s="1" customFormat="1" ht="13" spans="2:11">
      <c r="B10" s="12"/>
      <c r="C10" s="13"/>
      <c r="D10" s="14" t="s">
        <v>98</v>
      </c>
      <c r="E10" s="15"/>
      <c r="F10" s="15"/>
      <c r="G10" s="16"/>
      <c r="H10" s="14" t="s">
        <v>97</v>
      </c>
      <c r="I10" s="15"/>
      <c r="J10" s="15"/>
      <c r="K10" s="16"/>
    </row>
    <row r="11" s="1" customFormat="1" ht="13" spans="2:11">
      <c r="B11" s="17" t="s">
        <v>135</v>
      </c>
      <c r="C11" s="18" t="s">
        <v>156</v>
      </c>
      <c r="D11" s="19" t="s">
        <v>85</v>
      </c>
      <c r="E11" s="20" t="s">
        <v>85</v>
      </c>
      <c r="F11" s="21" t="s">
        <v>79</v>
      </c>
      <c r="G11" s="22" t="s">
        <v>93</v>
      </c>
      <c r="H11" s="23" t="s">
        <v>85</v>
      </c>
      <c r="I11" s="92" t="s">
        <v>85</v>
      </c>
      <c r="J11" s="93" t="s">
        <v>79</v>
      </c>
      <c r="K11" s="22" t="s">
        <v>93</v>
      </c>
    </row>
    <row r="12" s="1" customFormat="1" ht="13" spans="2:11">
      <c r="B12" s="17"/>
      <c r="C12" s="18"/>
      <c r="D12" s="19" t="s">
        <v>91</v>
      </c>
      <c r="E12" s="24" t="s">
        <v>92</v>
      </c>
      <c r="F12" s="21" t="s">
        <v>82</v>
      </c>
      <c r="G12" s="25" t="s">
        <v>94</v>
      </c>
      <c r="H12" s="23" t="s">
        <v>91</v>
      </c>
      <c r="I12" s="94" t="s">
        <v>92</v>
      </c>
      <c r="J12" s="93" t="s">
        <v>82</v>
      </c>
      <c r="K12" s="25" t="s">
        <v>94</v>
      </c>
    </row>
    <row r="13" s="1" customFormat="1" ht="13" spans="2:11">
      <c r="B13" s="17"/>
      <c r="C13" s="18"/>
      <c r="D13" s="19"/>
      <c r="E13" s="24" t="s">
        <v>79</v>
      </c>
      <c r="F13" s="21"/>
      <c r="G13" s="25" t="s">
        <v>82</v>
      </c>
      <c r="H13" s="23"/>
      <c r="I13" s="94" t="s">
        <v>79</v>
      </c>
      <c r="J13" s="93"/>
      <c r="K13" s="25" t="s">
        <v>82</v>
      </c>
    </row>
    <row r="14" s="1" customFormat="1" ht="13" spans="2:11">
      <c r="B14" s="26"/>
      <c r="C14" s="27"/>
      <c r="D14" s="28" t="s">
        <v>220</v>
      </c>
      <c r="E14" s="29" t="s">
        <v>220</v>
      </c>
      <c r="F14" s="30"/>
      <c r="G14" s="31"/>
      <c r="H14" s="32" t="s">
        <v>220</v>
      </c>
      <c r="I14" s="95" t="s">
        <v>220</v>
      </c>
      <c r="J14" s="96"/>
      <c r="K14" s="31"/>
    </row>
    <row r="15" s="2" customFormat="1" ht="14.15" customHeight="1" spans="2:11">
      <c r="B15" s="33" t="s">
        <v>99</v>
      </c>
      <c r="C15" s="34" t="s">
        <v>213</v>
      </c>
      <c r="D15" s="35" t="e">
        <f>D121</f>
        <v>#DIV/0!</v>
      </c>
      <c r="E15" s="36" t="e">
        <f t="shared" ref="E15:K15" si="0">E121</f>
        <v>#DIV/0!</v>
      </c>
      <c r="F15" s="37" t="e">
        <f t="shared" si="0"/>
        <v>#VALUE!</v>
      </c>
      <c r="G15" s="37">
        <f t="shared" si="0"/>
        <v>0</v>
      </c>
      <c r="H15" s="35" t="e">
        <f t="shared" si="0"/>
        <v>#DIV/0!</v>
      </c>
      <c r="I15" s="36" t="e">
        <f t="shared" si="0"/>
        <v>#DIV/0!</v>
      </c>
      <c r="J15" s="37" t="e">
        <f t="shared" si="0"/>
        <v>#VALUE!</v>
      </c>
      <c r="K15" s="37">
        <f t="shared" si="0"/>
        <v>0</v>
      </c>
    </row>
    <row r="16" spans="5:6">
      <c r="E16" s="9"/>
      <c r="F16" s="9"/>
    </row>
    <row r="17" ht="17.5" spans="2:9">
      <c r="B17" s="38" t="s">
        <v>221</v>
      </c>
      <c r="C17" s="39"/>
      <c r="D17" s="39"/>
      <c r="E17" s="40"/>
      <c r="F17" s="40"/>
      <c r="G17" s="39"/>
      <c r="H17" s="39"/>
      <c r="I17" s="39"/>
    </row>
    <row r="18" spans="1:1">
      <c r="A18" s="4" t="s">
        <v>222</v>
      </c>
    </row>
    <row r="19" s="1" customFormat="1" ht="13" spans="2:6">
      <c r="B19" s="41" t="s">
        <v>67</v>
      </c>
      <c r="F19" s="42"/>
    </row>
    <row r="20" s="1" customFormat="1" ht="13.75" spans="2:2">
      <c r="B20" s="41"/>
    </row>
    <row r="21" s="1" customFormat="1" ht="13.5" customHeight="1" spans="2:10">
      <c r="B21" s="43" t="s">
        <v>68</v>
      </c>
      <c r="C21" s="44" t="s">
        <v>69</v>
      </c>
      <c r="D21" s="45"/>
      <c r="E21" s="46"/>
      <c r="F21" s="46"/>
      <c r="G21" s="46"/>
      <c r="H21" s="46"/>
      <c r="I21" s="46"/>
      <c r="J21" s="97"/>
    </row>
    <row r="22" s="1" customFormat="1" ht="13" spans="2:10">
      <c r="B22" s="47" t="s">
        <v>70</v>
      </c>
      <c r="C22" s="48" t="s">
        <v>73</v>
      </c>
      <c r="D22" s="49"/>
      <c r="E22" s="50">
        <f>0.25-摘要!E13</f>
        <v>0.25</v>
      </c>
      <c r="F22" s="51"/>
      <c r="G22" s="51"/>
      <c r="H22" s="51"/>
      <c r="I22" s="51"/>
      <c r="J22" s="98"/>
    </row>
    <row r="23" s="1" customFormat="1" ht="13.75" spans="2:10">
      <c r="B23" s="52" t="s">
        <v>74</v>
      </c>
      <c r="C23" s="53" t="s">
        <v>79</v>
      </c>
      <c r="D23" s="54"/>
      <c r="E23" s="55" t="s">
        <v>80</v>
      </c>
      <c r="F23" s="37">
        <f>IF(0.65-摘要!F16&lt;=0,0,1)</f>
        <v>1</v>
      </c>
      <c r="G23" s="56" t="s">
        <v>81</v>
      </c>
      <c r="H23" s="37">
        <f>IF(1.35-摘要!H16&gt;=0,0,1)</f>
        <v>0</v>
      </c>
      <c r="I23" s="99" t="s">
        <v>82</v>
      </c>
      <c r="J23" s="100" t="e">
        <f>摘要!J16-摘要!F37</f>
        <v>#VALUE!</v>
      </c>
    </row>
    <row r="25" spans="1:1">
      <c r="A25" s="4" t="s">
        <v>223</v>
      </c>
    </row>
    <row r="26" s="1" customFormat="1" ht="13" spans="2:10">
      <c r="B26" s="10" t="s">
        <v>102</v>
      </c>
      <c r="F26" s="57"/>
      <c r="G26" s="57"/>
      <c r="I26" s="57"/>
      <c r="J26" s="101"/>
    </row>
    <row r="27" s="1" customFormat="1" ht="13.75" spans="2:10">
      <c r="B27" s="58"/>
      <c r="F27" s="57"/>
      <c r="G27" s="57"/>
      <c r="I27" s="57"/>
      <c r="J27" s="101"/>
    </row>
    <row r="28" s="1" customFormat="1" ht="13" spans="2:10">
      <c r="B28" s="59" t="s">
        <v>106</v>
      </c>
      <c r="C28" s="60" t="s">
        <v>85</v>
      </c>
      <c r="D28" s="61" t="s">
        <v>85</v>
      </c>
      <c r="E28" s="61" t="s">
        <v>79</v>
      </c>
      <c r="F28" s="62" t="s">
        <v>88</v>
      </c>
      <c r="G28" s="61" t="s">
        <v>89</v>
      </c>
      <c r="H28" s="63" t="s">
        <v>86</v>
      </c>
      <c r="I28" s="102" t="s">
        <v>87</v>
      </c>
      <c r="J28" s="103" t="s">
        <v>90</v>
      </c>
    </row>
    <row r="29" s="1" customFormat="1" ht="13" spans="2:10">
      <c r="B29" s="64"/>
      <c r="C29" s="65" t="s">
        <v>91</v>
      </c>
      <c r="D29" s="66" t="s">
        <v>92</v>
      </c>
      <c r="E29" s="66" t="s">
        <v>82</v>
      </c>
      <c r="F29" s="67" t="s">
        <v>92</v>
      </c>
      <c r="G29" s="66"/>
      <c r="H29" s="68" t="s">
        <v>93</v>
      </c>
      <c r="I29" s="104" t="s">
        <v>93</v>
      </c>
      <c r="J29" s="105"/>
    </row>
    <row r="30" s="1" customFormat="1" ht="13" spans="2:10">
      <c r="B30" s="64"/>
      <c r="C30" s="69"/>
      <c r="D30" s="66" t="s">
        <v>79</v>
      </c>
      <c r="E30" s="66"/>
      <c r="F30" s="67" t="s">
        <v>79</v>
      </c>
      <c r="G30" s="66"/>
      <c r="H30" s="68" t="s">
        <v>94</v>
      </c>
      <c r="I30" s="104" t="s">
        <v>94</v>
      </c>
      <c r="J30" s="105"/>
    </row>
    <row r="31" s="1" customFormat="1" ht="13" spans="2:10">
      <c r="B31" s="70"/>
      <c r="C31" s="71"/>
      <c r="D31" s="72"/>
      <c r="E31" s="72"/>
      <c r="F31" s="73"/>
      <c r="G31" s="72"/>
      <c r="H31" s="74" t="s">
        <v>95</v>
      </c>
      <c r="I31" s="106" t="s">
        <v>82</v>
      </c>
      <c r="J31" s="107"/>
    </row>
    <row r="32" s="2" customFormat="1" ht="13.75" spans="2:10">
      <c r="B32" s="75" t="s">
        <v>224</v>
      </c>
      <c r="C32" s="37">
        <f>ROUND(分渠道!D21-摘要!D24,4)</f>
        <v>0</v>
      </c>
      <c r="D32" s="37">
        <f>ROUND(分渠道!E21-摘要!E24,4)</f>
        <v>0</v>
      </c>
      <c r="E32" s="37" t="e">
        <f>ROUND(分渠道!G21-摘要!F24,4)</f>
        <v>#VALUE!</v>
      </c>
      <c r="F32" s="76" t="e">
        <f>ROUND(分渠道!J21-摘要!I24,4)</f>
        <v>#VALUE!</v>
      </c>
      <c r="G32" s="76" t="e">
        <f>ROUND(分渠道!K21-摘要!J24,4)</f>
        <v>#VALUE!</v>
      </c>
      <c r="H32" s="76">
        <f>ROUND(分渠道!L21-摘要!G24,4)</f>
        <v>0</v>
      </c>
      <c r="I32" s="76" t="e">
        <f>ROUND(分渠道!M21-摘要!H24,4)</f>
        <v>#VALUE!</v>
      </c>
      <c r="J32" s="108" t="e">
        <f>ROUND(分渠道!N21-摘要!K24,4)</f>
        <v>#VALUE!</v>
      </c>
    </row>
    <row r="34" s="1" customFormat="1" ht="13" spans="2:10">
      <c r="B34" s="10" t="s">
        <v>104</v>
      </c>
      <c r="F34" s="57"/>
      <c r="G34" s="57"/>
      <c r="I34" s="57"/>
      <c r="J34" s="57"/>
    </row>
    <row r="35" s="1" customFormat="1" ht="13.75" spans="4:10">
      <c r="D35" s="77"/>
      <c r="F35" s="57"/>
      <c r="G35" s="57"/>
      <c r="I35" s="57"/>
      <c r="J35" s="57"/>
    </row>
    <row r="36" s="1" customFormat="1" ht="13" spans="2:10">
      <c r="B36" s="59" t="s">
        <v>106</v>
      </c>
      <c r="C36" s="60" t="s">
        <v>85</v>
      </c>
      <c r="D36" s="61" t="s">
        <v>85</v>
      </c>
      <c r="E36" s="61" t="s">
        <v>79</v>
      </c>
      <c r="F36" s="62" t="s">
        <v>88</v>
      </c>
      <c r="G36" s="61" t="s">
        <v>89</v>
      </c>
      <c r="H36" s="63" t="s">
        <v>86</v>
      </c>
      <c r="I36" s="102" t="s">
        <v>87</v>
      </c>
      <c r="J36" s="103" t="s">
        <v>90</v>
      </c>
    </row>
    <row r="37" s="1" customFormat="1" ht="13" spans="2:10">
      <c r="B37" s="64"/>
      <c r="C37" s="65" t="s">
        <v>91</v>
      </c>
      <c r="D37" s="66" t="s">
        <v>92</v>
      </c>
      <c r="E37" s="66" t="s">
        <v>82</v>
      </c>
      <c r="F37" s="67" t="s">
        <v>92</v>
      </c>
      <c r="G37" s="66"/>
      <c r="H37" s="68" t="s">
        <v>93</v>
      </c>
      <c r="I37" s="104" t="s">
        <v>93</v>
      </c>
      <c r="J37" s="105"/>
    </row>
    <row r="38" s="1" customFormat="1" ht="13" spans="2:10">
      <c r="B38" s="64"/>
      <c r="C38" s="69"/>
      <c r="D38" s="66" t="s">
        <v>79</v>
      </c>
      <c r="E38" s="66"/>
      <c r="F38" s="67" t="s">
        <v>79</v>
      </c>
      <c r="G38" s="66"/>
      <c r="H38" s="68" t="s">
        <v>94</v>
      </c>
      <c r="I38" s="104" t="s">
        <v>94</v>
      </c>
      <c r="J38" s="105"/>
    </row>
    <row r="39" s="1" customFormat="1" ht="13" spans="2:10">
      <c r="B39" s="70"/>
      <c r="C39" s="71"/>
      <c r="D39" s="72"/>
      <c r="E39" s="72"/>
      <c r="F39" s="73"/>
      <c r="G39" s="72"/>
      <c r="H39" s="74" t="s">
        <v>95</v>
      </c>
      <c r="I39" s="106" t="s">
        <v>82</v>
      </c>
      <c r="J39" s="107"/>
    </row>
    <row r="40" s="2" customFormat="1" ht="13.75" spans="2:10">
      <c r="B40" s="75" t="s">
        <v>224</v>
      </c>
      <c r="C40" s="37">
        <f>ROUND(分渠道!D36-摘要!D37,4)</f>
        <v>0</v>
      </c>
      <c r="D40" s="37">
        <f>ROUND(分渠道!E36-摘要!E37,4)</f>
        <v>0</v>
      </c>
      <c r="E40" s="37" t="e">
        <f>ROUND(分渠道!G36-摘要!F37,4)</f>
        <v>#VALUE!</v>
      </c>
      <c r="F40" s="76" t="e">
        <f>ROUND(分渠道!J36-摘要!I37,4)</f>
        <v>#VALUE!</v>
      </c>
      <c r="G40" s="76" t="e">
        <f>ROUND(分渠道!K36-摘要!J37,4)</f>
        <v>#VALUE!</v>
      </c>
      <c r="H40" s="76">
        <f>ROUND(分渠道!L36-摘要!G37,4)</f>
        <v>0</v>
      </c>
      <c r="I40" s="76" t="e">
        <f>ROUND(分渠道!M36-摘要!H37,4)</f>
        <v>#VALUE!</v>
      </c>
      <c r="J40" s="108" t="e">
        <f>ROUND(分渠道!N36-摘要!K37,4)</f>
        <v>#VALUE!</v>
      </c>
    </row>
    <row r="41" s="1" customFormat="1" ht="13" spans="2:10">
      <c r="B41" s="78"/>
      <c r="C41" s="79"/>
      <c r="D41" s="79"/>
      <c r="E41" s="80"/>
      <c r="F41" s="81"/>
      <c r="G41" s="81"/>
      <c r="I41" s="57"/>
      <c r="J41" s="101"/>
    </row>
    <row r="42" spans="1:1">
      <c r="A42" s="4" t="s">
        <v>225</v>
      </c>
    </row>
    <row r="43" s="1" customFormat="1" ht="13" spans="2:10">
      <c r="B43" s="10" t="s">
        <v>102</v>
      </c>
      <c r="F43" s="57"/>
      <c r="G43" s="57"/>
      <c r="I43" s="57"/>
      <c r="J43" s="57"/>
    </row>
    <row r="44" s="1" customFormat="1" ht="13.75" spans="2:10">
      <c r="B44" s="58"/>
      <c r="F44" s="57"/>
      <c r="G44" s="57"/>
      <c r="I44" s="57"/>
      <c r="J44" s="57"/>
    </row>
    <row r="45" s="1" customFormat="1" ht="13" spans="2:10">
      <c r="B45" s="82" t="s">
        <v>84</v>
      </c>
      <c r="C45" s="61" t="s">
        <v>85</v>
      </c>
      <c r="D45" s="61" t="s">
        <v>85</v>
      </c>
      <c r="E45" s="61" t="s">
        <v>79</v>
      </c>
      <c r="F45" s="83" t="s">
        <v>88</v>
      </c>
      <c r="G45" s="61" t="s">
        <v>89</v>
      </c>
      <c r="H45" s="84" t="s">
        <v>86</v>
      </c>
      <c r="I45" s="102" t="s">
        <v>87</v>
      </c>
      <c r="J45" s="103" t="s">
        <v>90</v>
      </c>
    </row>
    <row r="46" s="1" customFormat="1" ht="13" spans="2:10">
      <c r="B46" s="85"/>
      <c r="C46" s="66" t="s">
        <v>91</v>
      </c>
      <c r="D46" s="66" t="s">
        <v>92</v>
      </c>
      <c r="E46" s="66" t="s">
        <v>82</v>
      </c>
      <c r="F46" s="86" t="s">
        <v>92</v>
      </c>
      <c r="G46" s="66"/>
      <c r="H46" s="87" t="s">
        <v>93</v>
      </c>
      <c r="I46" s="104" t="s">
        <v>93</v>
      </c>
      <c r="J46" s="105"/>
    </row>
    <row r="47" s="1" customFormat="1" ht="13" spans="2:10">
      <c r="B47" s="85"/>
      <c r="C47" s="88"/>
      <c r="D47" s="66" t="s">
        <v>79</v>
      </c>
      <c r="E47" s="66"/>
      <c r="F47" s="86" t="s">
        <v>79</v>
      </c>
      <c r="G47" s="66"/>
      <c r="H47" s="87" t="s">
        <v>94</v>
      </c>
      <c r="I47" s="104" t="s">
        <v>94</v>
      </c>
      <c r="J47" s="105"/>
    </row>
    <row r="48" s="1" customFormat="1" ht="13" spans="2:10">
      <c r="B48" s="89"/>
      <c r="C48" s="72"/>
      <c r="D48" s="72"/>
      <c r="E48" s="72"/>
      <c r="F48" s="90"/>
      <c r="G48" s="72"/>
      <c r="H48" s="91" t="s">
        <v>95</v>
      </c>
      <c r="I48" s="106" t="s">
        <v>82</v>
      </c>
      <c r="J48" s="107"/>
    </row>
    <row r="49" s="2" customFormat="1" ht="13.75" spans="2:10">
      <c r="B49" s="33" t="s">
        <v>96</v>
      </c>
      <c r="C49" s="37">
        <f>ROUND(分车种!D20-摘要!D24,4)</f>
        <v>0</v>
      </c>
      <c r="D49" s="37">
        <f>ROUND(分车种!E20-摘要!E24,4)</f>
        <v>0</v>
      </c>
      <c r="E49" s="37" t="e">
        <f>ROUND(分车种!G20-摘要!F24,4)</f>
        <v>#VALUE!</v>
      </c>
      <c r="F49" s="76" t="e">
        <f>ROUND(分车种!J20-摘要!I24,4)</f>
        <v>#VALUE!</v>
      </c>
      <c r="G49" s="76" t="e">
        <f>ROUND(分车种!K20-摘要!J24,4)</f>
        <v>#VALUE!</v>
      </c>
      <c r="H49" s="76">
        <f>ROUND(分车种!L20-摘要!G24,4)</f>
        <v>0</v>
      </c>
      <c r="I49" s="76">
        <f>ROUND(分车种!M20-摘要!H24,4)</f>
        <v>0</v>
      </c>
      <c r="J49" s="108" t="e">
        <f>ROUND(分车种!N20-摘要!K24,4)</f>
        <v>#VALUE!</v>
      </c>
    </row>
    <row r="51" s="1" customFormat="1" ht="13" spans="2:10">
      <c r="B51" s="10" t="s">
        <v>104</v>
      </c>
      <c r="F51" s="57"/>
      <c r="G51" s="57"/>
      <c r="I51" s="57"/>
      <c r="J51" s="57"/>
    </row>
    <row r="52" s="1" customFormat="1" ht="13.75" spans="6:10">
      <c r="F52" s="57"/>
      <c r="G52" s="57"/>
      <c r="I52" s="57"/>
      <c r="J52" s="57"/>
    </row>
    <row r="53" s="1" customFormat="1" ht="13" spans="2:10">
      <c r="B53" s="82" t="s">
        <v>84</v>
      </c>
      <c r="C53" s="61" t="s">
        <v>85</v>
      </c>
      <c r="D53" s="61" t="s">
        <v>85</v>
      </c>
      <c r="E53" s="61" t="s">
        <v>79</v>
      </c>
      <c r="F53" s="83" t="s">
        <v>88</v>
      </c>
      <c r="G53" s="61" t="s">
        <v>89</v>
      </c>
      <c r="H53" s="84" t="s">
        <v>86</v>
      </c>
      <c r="I53" s="102" t="s">
        <v>87</v>
      </c>
      <c r="J53" s="103" t="s">
        <v>90</v>
      </c>
    </row>
    <row r="54" s="1" customFormat="1" ht="13" spans="2:10">
      <c r="B54" s="85"/>
      <c r="C54" s="66" t="s">
        <v>91</v>
      </c>
      <c r="D54" s="66" t="s">
        <v>92</v>
      </c>
      <c r="E54" s="66" t="s">
        <v>82</v>
      </c>
      <c r="F54" s="86" t="s">
        <v>92</v>
      </c>
      <c r="G54" s="66"/>
      <c r="H54" s="87" t="s">
        <v>93</v>
      </c>
      <c r="I54" s="104" t="s">
        <v>93</v>
      </c>
      <c r="J54" s="105"/>
    </row>
    <row r="55" s="1" customFormat="1" ht="13" spans="2:10">
      <c r="B55" s="85"/>
      <c r="C55" s="88"/>
      <c r="D55" s="66" t="s">
        <v>79</v>
      </c>
      <c r="E55" s="66"/>
      <c r="F55" s="86" t="s">
        <v>79</v>
      </c>
      <c r="G55" s="66"/>
      <c r="H55" s="87" t="s">
        <v>94</v>
      </c>
      <c r="I55" s="104" t="s">
        <v>94</v>
      </c>
      <c r="J55" s="105"/>
    </row>
    <row r="56" s="1" customFormat="1" ht="13" spans="2:10">
      <c r="B56" s="89"/>
      <c r="C56" s="72"/>
      <c r="D56" s="72"/>
      <c r="E56" s="72"/>
      <c r="F56" s="90"/>
      <c r="G56" s="72"/>
      <c r="H56" s="91" t="s">
        <v>95</v>
      </c>
      <c r="I56" s="106" t="s">
        <v>82</v>
      </c>
      <c r="J56" s="107"/>
    </row>
    <row r="57" s="2" customFormat="1" ht="13.75" spans="2:10">
      <c r="B57" s="33" t="s">
        <v>96</v>
      </c>
      <c r="C57" s="37">
        <f>ROUND(分车种!D34-摘要!D37,4)</f>
        <v>0</v>
      </c>
      <c r="D57" s="37">
        <f>ROUND(分车种!E34-摘要!E37,4)</f>
        <v>0</v>
      </c>
      <c r="E57" s="37" t="e">
        <f>ROUND(分车种!G34-摘要!F37,4)</f>
        <v>#VALUE!</v>
      </c>
      <c r="F57" s="76" t="e">
        <f>ROUND(分车种!J34-摘要!I37,4)</f>
        <v>#VALUE!</v>
      </c>
      <c r="G57" s="76" t="e">
        <f>ROUND(分车种!K34-摘要!J37,4)</f>
        <v>#VALUE!</v>
      </c>
      <c r="H57" s="76">
        <f>ROUND(分车种!L34-摘要!G37,4)</f>
        <v>0</v>
      </c>
      <c r="I57" s="76">
        <f>ROUND(分车种!M34-摘要!H37,4)</f>
        <v>0</v>
      </c>
      <c r="J57" s="108" t="e">
        <f>ROUND(分车种!N34-摘要!K37,4)</f>
        <v>#VALUE!</v>
      </c>
    </row>
    <row r="58" s="1" customFormat="1" ht="13" spans="2:10">
      <c r="B58" s="78"/>
      <c r="C58" s="79"/>
      <c r="D58" s="79"/>
      <c r="E58" s="80"/>
      <c r="F58" s="81"/>
      <c r="G58" s="81"/>
      <c r="I58" s="57"/>
      <c r="J58" s="57"/>
    </row>
    <row r="59" spans="1:1">
      <c r="A59" s="4" t="s">
        <v>226</v>
      </c>
    </row>
    <row r="60" s="1" customFormat="1" ht="13" spans="2:10">
      <c r="B60" s="10" t="s">
        <v>102</v>
      </c>
      <c r="F60" s="57"/>
      <c r="G60" s="57"/>
      <c r="I60" s="57"/>
      <c r="J60" s="57"/>
    </row>
    <row r="61" s="1" customFormat="1" ht="13.75" spans="2:10">
      <c r="B61" s="58"/>
      <c r="F61" s="57"/>
      <c r="G61" s="57"/>
      <c r="I61" s="57"/>
      <c r="J61" s="57"/>
    </row>
    <row r="62" s="1" customFormat="1" ht="13" spans="2:10">
      <c r="B62" s="82" t="s">
        <v>84</v>
      </c>
      <c r="C62" s="61" t="s">
        <v>85</v>
      </c>
      <c r="D62" s="61" t="s">
        <v>85</v>
      </c>
      <c r="E62" s="61" t="s">
        <v>79</v>
      </c>
      <c r="F62" s="83" t="s">
        <v>88</v>
      </c>
      <c r="G62" s="61" t="s">
        <v>89</v>
      </c>
      <c r="H62" s="84" t="s">
        <v>86</v>
      </c>
      <c r="I62" s="102" t="s">
        <v>87</v>
      </c>
      <c r="J62" s="103" t="s">
        <v>90</v>
      </c>
    </row>
    <row r="63" s="1" customFormat="1" ht="13" spans="2:10">
      <c r="B63" s="85"/>
      <c r="C63" s="66" t="s">
        <v>91</v>
      </c>
      <c r="D63" s="66" t="s">
        <v>92</v>
      </c>
      <c r="E63" s="66" t="s">
        <v>82</v>
      </c>
      <c r="F63" s="86" t="s">
        <v>92</v>
      </c>
      <c r="G63" s="66"/>
      <c r="H63" s="87" t="s">
        <v>93</v>
      </c>
      <c r="I63" s="104" t="s">
        <v>93</v>
      </c>
      <c r="J63" s="105"/>
    </row>
    <row r="64" s="1" customFormat="1" ht="13" spans="2:10">
      <c r="B64" s="85"/>
      <c r="C64" s="88"/>
      <c r="D64" s="66" t="s">
        <v>79</v>
      </c>
      <c r="E64" s="66"/>
      <c r="F64" s="86" t="s">
        <v>79</v>
      </c>
      <c r="G64" s="66"/>
      <c r="H64" s="87" t="s">
        <v>94</v>
      </c>
      <c r="I64" s="104" t="s">
        <v>94</v>
      </c>
      <c r="J64" s="105"/>
    </row>
    <row r="65" s="1" customFormat="1" ht="13" spans="2:10">
      <c r="B65" s="89"/>
      <c r="C65" s="72"/>
      <c r="D65" s="72"/>
      <c r="E65" s="72"/>
      <c r="F65" s="90"/>
      <c r="G65" s="72"/>
      <c r="H65" s="91" t="s">
        <v>95</v>
      </c>
      <c r="I65" s="106" t="s">
        <v>82</v>
      </c>
      <c r="J65" s="107"/>
    </row>
    <row r="66" s="2" customFormat="1" ht="13.75" spans="2:10">
      <c r="B66" s="33" t="s">
        <v>96</v>
      </c>
      <c r="C66" s="37">
        <f>ROUND(新车分车种!D20-摘要!D26,4)</f>
        <v>0</v>
      </c>
      <c r="D66" s="37">
        <f>ROUND(新车分车种!E20-摘要!E26,4)</f>
        <v>0</v>
      </c>
      <c r="E66" s="37" t="e">
        <f>ROUND(新车分车种!G20-摘要!F26,4)</f>
        <v>#VALUE!</v>
      </c>
      <c r="F66" s="76" t="e">
        <f>ROUND(新车分车种!J20-摘要!I26,4)</f>
        <v>#VALUE!</v>
      </c>
      <c r="G66" s="76">
        <f>ROUND(新车分车种!K20-摘要!J26,4)</f>
        <v>0</v>
      </c>
      <c r="H66" s="76">
        <f>ROUND(新车分车种!L20-摘要!G26,4)</f>
        <v>0</v>
      </c>
      <c r="I66" s="76">
        <f>ROUND(新车分车种!M20-摘要!H26,4)</f>
        <v>0</v>
      </c>
      <c r="J66" s="108" t="e">
        <f>ROUND(新车分车种!N20-摘要!K26,4)</f>
        <v>#VALUE!</v>
      </c>
    </row>
    <row r="68" s="1" customFormat="1" ht="13" spans="2:10">
      <c r="B68" s="10" t="s">
        <v>104</v>
      </c>
      <c r="F68" s="57"/>
      <c r="G68" s="57"/>
      <c r="I68" s="57"/>
      <c r="J68" s="57"/>
    </row>
    <row r="69" s="1" customFormat="1" ht="13.75" spans="6:10">
      <c r="F69" s="57"/>
      <c r="G69" s="57"/>
      <c r="I69" s="57"/>
      <c r="J69" s="57"/>
    </row>
    <row r="70" s="1" customFormat="1" ht="13" spans="2:10">
      <c r="B70" s="82" t="s">
        <v>84</v>
      </c>
      <c r="C70" s="61" t="s">
        <v>85</v>
      </c>
      <c r="D70" s="61" t="s">
        <v>85</v>
      </c>
      <c r="E70" s="61" t="s">
        <v>79</v>
      </c>
      <c r="F70" s="83" t="s">
        <v>88</v>
      </c>
      <c r="G70" s="61" t="s">
        <v>89</v>
      </c>
      <c r="H70" s="84" t="s">
        <v>86</v>
      </c>
      <c r="I70" s="102" t="s">
        <v>87</v>
      </c>
      <c r="J70" s="103" t="s">
        <v>90</v>
      </c>
    </row>
    <row r="71" s="1" customFormat="1" ht="13" spans="2:10">
      <c r="B71" s="85"/>
      <c r="C71" s="66" t="s">
        <v>91</v>
      </c>
      <c r="D71" s="66" t="s">
        <v>92</v>
      </c>
      <c r="E71" s="66" t="s">
        <v>82</v>
      </c>
      <c r="F71" s="86" t="s">
        <v>92</v>
      </c>
      <c r="G71" s="66"/>
      <c r="H71" s="87" t="s">
        <v>93</v>
      </c>
      <c r="I71" s="104" t="s">
        <v>93</v>
      </c>
      <c r="J71" s="105"/>
    </row>
    <row r="72" s="1" customFormat="1" ht="13" spans="2:10">
      <c r="B72" s="85"/>
      <c r="C72" s="88"/>
      <c r="D72" s="66" t="s">
        <v>79</v>
      </c>
      <c r="E72" s="66"/>
      <c r="F72" s="86" t="s">
        <v>79</v>
      </c>
      <c r="G72" s="66"/>
      <c r="H72" s="87" t="s">
        <v>94</v>
      </c>
      <c r="I72" s="104" t="s">
        <v>94</v>
      </c>
      <c r="J72" s="105"/>
    </row>
    <row r="73" s="1" customFormat="1" ht="13" spans="2:10">
      <c r="B73" s="89"/>
      <c r="C73" s="72"/>
      <c r="D73" s="72"/>
      <c r="E73" s="72"/>
      <c r="F73" s="90"/>
      <c r="G73" s="72"/>
      <c r="H73" s="91" t="s">
        <v>95</v>
      </c>
      <c r="I73" s="106" t="s">
        <v>82</v>
      </c>
      <c r="J73" s="107"/>
    </row>
    <row r="74" s="2" customFormat="1" ht="13.75" spans="2:10">
      <c r="B74" s="33" t="s">
        <v>96</v>
      </c>
      <c r="C74" s="37">
        <f>ROUND(新车分车种!D34-摘要!D39,4)</f>
        <v>0</v>
      </c>
      <c r="D74" s="37">
        <f>ROUND(新车分车种!E34-摘要!E39,4)</f>
        <v>0</v>
      </c>
      <c r="E74" s="37" t="e">
        <f>ROUND(新车分车种!G34-摘要!F39,4)</f>
        <v>#VALUE!</v>
      </c>
      <c r="F74" s="76" t="e">
        <f>ROUND(新车分车种!J34-摘要!I39,4)</f>
        <v>#VALUE!</v>
      </c>
      <c r="G74" s="76">
        <f>ROUND(新车分车种!K34-摘要!J39,4)</f>
        <v>0</v>
      </c>
      <c r="H74" s="76">
        <f>ROUND(新车分车种!L34-摘要!G39,4)</f>
        <v>0</v>
      </c>
      <c r="I74" s="76">
        <f>ROUND(新车分车种!M34-摘要!H39,4)</f>
        <v>0</v>
      </c>
      <c r="J74" s="108" t="e">
        <f>ROUND(新车分车种!N34-摘要!K39,4)</f>
        <v>#VALUE!</v>
      </c>
    </row>
    <row r="75" s="1" customFormat="1" ht="13" spans="2:10">
      <c r="B75" s="78"/>
      <c r="C75" s="79"/>
      <c r="D75" s="79"/>
      <c r="E75" s="80"/>
      <c r="F75" s="81"/>
      <c r="G75" s="81"/>
      <c r="I75" s="57"/>
      <c r="J75" s="57"/>
    </row>
    <row r="76" spans="1:1">
      <c r="A76" s="4" t="s">
        <v>227</v>
      </c>
    </row>
    <row r="77" spans="2:2">
      <c r="B77" s="10" t="s">
        <v>102</v>
      </c>
    </row>
    <row r="78" ht="14.75" spans="2:3">
      <c r="B78" s="58"/>
      <c r="C78" s="109"/>
    </row>
    <row r="79" spans="2:3">
      <c r="B79" s="110" t="s">
        <v>69</v>
      </c>
      <c r="C79" s="111" t="s">
        <v>124</v>
      </c>
    </row>
    <row r="80" ht="14.75" spans="2:3">
      <c r="B80" s="112" t="s">
        <v>96</v>
      </c>
      <c r="C80" s="108" t="e">
        <f>ROUND(费用明细!D18-摘要!J24,4)</f>
        <v>#VALUE!</v>
      </c>
    </row>
    <row r="82" spans="2:2">
      <c r="B82" s="10" t="s">
        <v>104</v>
      </c>
    </row>
    <row r="83" ht="14.75" spans="2:2">
      <c r="B83" s="10"/>
    </row>
    <row r="84" spans="2:3">
      <c r="B84" s="110" t="s">
        <v>69</v>
      </c>
      <c r="C84" s="111" t="s">
        <v>124</v>
      </c>
    </row>
    <row r="85" ht="14.75" spans="2:3">
      <c r="B85" s="112" t="s">
        <v>96</v>
      </c>
      <c r="C85" s="108" t="e">
        <f>ROUND(费用明细!D30-摘要!J37,4)</f>
        <v>#VALUE!</v>
      </c>
    </row>
    <row r="87" spans="1:1">
      <c r="A87" s="4" t="s">
        <v>228</v>
      </c>
    </row>
    <row r="88" s="1" customFormat="1" ht="13" spans="2:10">
      <c r="B88" s="10" t="s">
        <v>133</v>
      </c>
      <c r="F88" s="113"/>
      <c r="G88" s="113"/>
      <c r="H88" s="2"/>
      <c r="I88" s="134"/>
      <c r="J88" s="135"/>
    </row>
    <row r="89" s="1" customFormat="1" ht="13.75" spans="2:10">
      <c r="B89" s="58"/>
      <c r="F89" s="113"/>
      <c r="G89" s="113"/>
      <c r="H89" s="2"/>
      <c r="I89" s="134"/>
      <c r="J89" s="135"/>
    </row>
    <row r="90" s="1" customFormat="1" ht="14.4" customHeight="1" spans="2:9">
      <c r="B90" s="82"/>
      <c r="C90" s="114"/>
      <c r="D90" s="115" t="s">
        <v>134</v>
      </c>
      <c r="E90" s="116"/>
      <c r="F90" s="117"/>
      <c r="G90" s="118" t="s">
        <v>98</v>
      </c>
      <c r="H90" s="119"/>
      <c r="I90" s="136"/>
    </row>
    <row r="91" s="1" customFormat="1" ht="13" spans="2:9">
      <c r="B91" s="17" t="s">
        <v>135</v>
      </c>
      <c r="C91" s="18" t="s">
        <v>136</v>
      </c>
      <c r="D91" s="120" t="s">
        <v>85</v>
      </c>
      <c r="E91" s="24" t="s">
        <v>85</v>
      </c>
      <c r="F91" s="121" t="s">
        <v>79</v>
      </c>
      <c r="G91" s="94" t="s">
        <v>85</v>
      </c>
      <c r="H91" s="94" t="s">
        <v>85</v>
      </c>
      <c r="I91" s="137" t="s">
        <v>79</v>
      </c>
    </row>
    <row r="92" s="1" customFormat="1" ht="13" spans="2:9">
      <c r="B92" s="17"/>
      <c r="C92" s="18"/>
      <c r="D92" s="120" t="s">
        <v>91</v>
      </c>
      <c r="E92" s="24" t="s">
        <v>92</v>
      </c>
      <c r="F92" s="121" t="s">
        <v>82</v>
      </c>
      <c r="G92" s="94" t="s">
        <v>91</v>
      </c>
      <c r="H92" s="94" t="s">
        <v>92</v>
      </c>
      <c r="I92" s="137" t="s">
        <v>82</v>
      </c>
    </row>
    <row r="93" s="1" customFormat="1" ht="13" spans="2:9">
      <c r="B93" s="26"/>
      <c r="C93" s="27"/>
      <c r="D93" s="122"/>
      <c r="E93" s="29" t="s">
        <v>79</v>
      </c>
      <c r="F93" s="29"/>
      <c r="G93" s="95"/>
      <c r="H93" s="95" t="s">
        <v>79</v>
      </c>
      <c r="I93" s="138"/>
    </row>
    <row r="94" s="1" customFormat="1" ht="13" spans="2:9">
      <c r="B94" s="123" t="s">
        <v>99</v>
      </c>
      <c r="C94" s="124">
        <v>0.65</v>
      </c>
      <c r="D94" s="125"/>
      <c r="E94" s="126"/>
      <c r="F94" s="127" t="e">
        <f>ROUND(家庭自用车_自主定价系数分布!F14-0.65,4)</f>
        <v>#VALUE!</v>
      </c>
      <c r="G94" s="128"/>
      <c r="H94" s="128"/>
      <c r="I94" s="139" t="e">
        <f>ROUND(家庭自用车_自主定价系数分布!K14-0.65,4)</f>
        <v>#VALUE!</v>
      </c>
    </row>
    <row r="95" s="1" customFormat="1" ht="13" spans="2:9">
      <c r="B95" s="123" t="s">
        <v>99</v>
      </c>
      <c r="C95" s="124" t="s">
        <v>140</v>
      </c>
      <c r="D95" s="125"/>
      <c r="E95" s="126"/>
      <c r="F95" s="127">
        <f>IF(AND(家庭自用车_自主定价系数分布!F15&gt;0.65,家庭自用车_自主定价系数分布!F15&lt;0.7),0,1)</f>
        <v>1</v>
      </c>
      <c r="G95" s="128"/>
      <c r="H95" s="128"/>
      <c r="I95" s="139">
        <f>IF(AND(家庭自用车_自主定价系数分布!K15&gt;0.65,家庭自用车_自主定价系数分布!K15&lt;0.7),0,1)</f>
        <v>1</v>
      </c>
    </row>
    <row r="96" s="1" customFormat="1" ht="13" spans="2:9">
      <c r="B96" s="123" t="s">
        <v>99</v>
      </c>
      <c r="C96" s="124" t="s">
        <v>141</v>
      </c>
      <c r="D96" s="125"/>
      <c r="E96" s="126"/>
      <c r="F96" s="127">
        <f>IF(AND(家庭自用车_自主定价系数分布!F16&gt;=0.7,家庭自用车_自主定价系数分布!F16&lt;0.75),0,1)</f>
        <v>1</v>
      </c>
      <c r="G96" s="128"/>
      <c r="H96" s="128"/>
      <c r="I96" s="139">
        <f>IF(AND(家庭自用车_自主定价系数分布!K16&gt;=0.7,家庭自用车_自主定价系数分布!K16&lt;0.75),0,1)</f>
        <v>1</v>
      </c>
    </row>
    <row r="97" s="1" customFormat="1" ht="13" spans="2:9">
      <c r="B97" s="123" t="s">
        <v>99</v>
      </c>
      <c r="C97" s="124" t="s">
        <v>142</v>
      </c>
      <c r="D97" s="125"/>
      <c r="E97" s="126"/>
      <c r="F97" s="127">
        <f>IF(AND(家庭自用车_自主定价系数分布!F17&gt;=0.75,家庭自用车_自主定价系数分布!F17&lt;0.8),0,1)</f>
        <v>1</v>
      </c>
      <c r="G97" s="128"/>
      <c r="H97" s="128"/>
      <c r="I97" s="139">
        <f>IF(AND(家庭自用车_自主定价系数分布!K17&gt;=0.75,家庭自用车_自主定价系数分布!K17&lt;0.8),0,1)</f>
        <v>1</v>
      </c>
    </row>
    <row r="98" s="1" customFormat="1" ht="13" spans="2:9">
      <c r="B98" s="123" t="s">
        <v>99</v>
      </c>
      <c r="C98" s="124" t="s">
        <v>143</v>
      </c>
      <c r="D98" s="125"/>
      <c r="E98" s="126"/>
      <c r="F98" s="127">
        <f>IF(AND(家庭自用车_自主定价系数分布!F18&gt;=0.8,家庭自用车_自主定价系数分布!F18&lt;0.85),0,1)</f>
        <v>1</v>
      </c>
      <c r="G98" s="128"/>
      <c r="H98" s="128"/>
      <c r="I98" s="139">
        <f>IF(AND(家庭自用车_自主定价系数分布!K18&gt;=0.8,家庭自用车_自主定价系数分布!K18&lt;0.85),0,1)</f>
        <v>1</v>
      </c>
    </row>
    <row r="99" s="1" customFormat="1" ht="13" spans="2:9">
      <c r="B99" s="123" t="s">
        <v>99</v>
      </c>
      <c r="C99" s="124" t="s">
        <v>144</v>
      </c>
      <c r="D99" s="125"/>
      <c r="E99" s="126"/>
      <c r="F99" s="127">
        <f>IF(AND(家庭自用车_自主定价系数分布!F19&gt;=0.85,家庭自用车_自主定价系数分布!F19&lt;0.9),0,1)</f>
        <v>1</v>
      </c>
      <c r="G99" s="128"/>
      <c r="H99" s="128"/>
      <c r="I99" s="139">
        <f>IF(AND(家庭自用车_自主定价系数分布!K19&gt;=0.85,家庭自用车_自主定价系数分布!K19&lt;0.9),0,1)</f>
        <v>1</v>
      </c>
    </row>
    <row r="100" s="1" customFormat="1" ht="13" spans="2:9">
      <c r="B100" s="123" t="s">
        <v>99</v>
      </c>
      <c r="C100" s="124" t="s">
        <v>145</v>
      </c>
      <c r="D100" s="125"/>
      <c r="E100" s="126"/>
      <c r="F100" s="127">
        <f>IF(AND(家庭自用车_自主定价系数分布!F20&gt;=0.9,家庭自用车_自主定价系数分布!F20&lt;0.95),0,1)</f>
        <v>1</v>
      </c>
      <c r="G100" s="128"/>
      <c r="H100" s="128"/>
      <c r="I100" s="139">
        <f>IF(AND(家庭自用车_自主定价系数分布!K20&gt;=0.9,家庭自用车_自主定价系数分布!K20&lt;0.95),0,1)</f>
        <v>1</v>
      </c>
    </row>
    <row r="101" s="1" customFormat="1" ht="13" spans="2:9">
      <c r="B101" s="123" t="s">
        <v>99</v>
      </c>
      <c r="C101" s="124" t="s">
        <v>146</v>
      </c>
      <c r="D101" s="125"/>
      <c r="E101" s="126"/>
      <c r="F101" s="127">
        <f>IF(AND(家庭自用车_自主定价系数分布!F21&gt;=0.95,家庭自用车_自主定价系数分布!F21&lt;1),0,1)</f>
        <v>1</v>
      </c>
      <c r="G101" s="128"/>
      <c r="H101" s="128"/>
      <c r="I101" s="139">
        <f>IF(AND(家庭自用车_自主定价系数分布!K21&gt;=0.95,家庭自用车_自主定价系数分布!K21&lt;1),0,1)</f>
        <v>1</v>
      </c>
    </row>
    <row r="102" s="1" customFormat="1" ht="13" spans="2:9">
      <c r="B102" s="123" t="s">
        <v>99</v>
      </c>
      <c r="C102" s="124">
        <v>1</v>
      </c>
      <c r="D102" s="125"/>
      <c r="E102" s="126"/>
      <c r="F102" s="127" t="e">
        <f>ROUND(家庭自用车_自主定价系数分布!F22-1,4)</f>
        <v>#VALUE!</v>
      </c>
      <c r="G102" s="128"/>
      <c r="H102" s="128"/>
      <c r="I102" s="139" t="e">
        <f>ROUND(家庭自用车_自主定价系数分布!K22-1,4)</f>
        <v>#VALUE!</v>
      </c>
    </row>
    <row r="103" s="1" customFormat="1" ht="13" spans="2:9">
      <c r="B103" s="123" t="s">
        <v>99</v>
      </c>
      <c r="C103" s="124" t="s">
        <v>147</v>
      </c>
      <c r="D103" s="125"/>
      <c r="E103" s="126"/>
      <c r="F103" s="127">
        <f>IF(AND(家庭自用车_自主定价系数分布!F23&gt;1,家庭自用车_自主定价系数分布!F23&lt;=1.05),0,1)</f>
        <v>1</v>
      </c>
      <c r="G103" s="128"/>
      <c r="H103" s="128"/>
      <c r="I103" s="139">
        <f>IF(AND(家庭自用车_自主定价系数分布!K23&gt;1,家庭自用车_自主定价系数分布!K23&lt;=1.05),0,1)</f>
        <v>1</v>
      </c>
    </row>
    <row r="104" s="1" customFormat="1" ht="13" spans="2:9">
      <c r="B104" s="123" t="s">
        <v>99</v>
      </c>
      <c r="C104" s="124" t="s">
        <v>148</v>
      </c>
      <c r="D104" s="125"/>
      <c r="E104" s="126"/>
      <c r="F104" s="127">
        <f>IF(AND(家庭自用车_自主定价系数分布!F24&gt;1.05,家庭自用车_自主定价系数分布!F24&lt;=1.1),0,1)</f>
        <v>1</v>
      </c>
      <c r="G104" s="128"/>
      <c r="H104" s="128"/>
      <c r="I104" s="139">
        <f>IF(AND(家庭自用车_自主定价系数分布!K24&gt;1.05,家庭自用车_自主定价系数分布!K24&lt;=1.1),0,1)</f>
        <v>1</v>
      </c>
    </row>
    <row r="105" s="1" customFormat="1" ht="13" spans="2:9">
      <c r="B105" s="123" t="s">
        <v>99</v>
      </c>
      <c r="C105" s="124" t="s">
        <v>149</v>
      </c>
      <c r="D105" s="125"/>
      <c r="E105" s="126"/>
      <c r="F105" s="127">
        <f>IF(AND(家庭自用车_自主定价系数分布!F25&gt;1.1,家庭自用车_自主定价系数分布!F25&lt;=1.15),0,1)</f>
        <v>1</v>
      </c>
      <c r="G105" s="128"/>
      <c r="H105" s="128"/>
      <c r="I105" s="139">
        <f>IF(AND(家庭自用车_自主定价系数分布!K25&gt;1.1,家庭自用车_自主定价系数分布!K25&lt;=1.15),0,1)</f>
        <v>1</v>
      </c>
    </row>
    <row r="106" s="1" customFormat="1" ht="13" spans="2:9">
      <c r="B106" s="123" t="s">
        <v>99</v>
      </c>
      <c r="C106" s="129" t="s">
        <v>150</v>
      </c>
      <c r="D106" s="125"/>
      <c r="E106" s="126"/>
      <c r="F106" s="127">
        <f>IF(AND(家庭自用车_自主定价系数分布!F26&gt;1.15,家庭自用车_自主定价系数分布!F26&lt;=1.2),0,1)</f>
        <v>1</v>
      </c>
      <c r="G106" s="128"/>
      <c r="H106" s="128"/>
      <c r="I106" s="139">
        <f>IF(AND(家庭自用车_自主定价系数分布!K26&gt;1.15,家庭自用车_自主定价系数分布!K26&lt;=1.2),0,1)</f>
        <v>1</v>
      </c>
    </row>
    <row r="107" s="1" customFormat="1" ht="13" spans="2:9">
      <c r="B107" s="123" t="s">
        <v>99</v>
      </c>
      <c r="C107" s="124" t="s">
        <v>151</v>
      </c>
      <c r="D107" s="125"/>
      <c r="E107" s="126"/>
      <c r="F107" s="127">
        <f>IF(AND(家庭自用车_自主定价系数分布!F27&gt;1.2,家庭自用车_自主定价系数分布!F27&lt;=1.25),0,1)</f>
        <v>1</v>
      </c>
      <c r="G107" s="128"/>
      <c r="H107" s="128"/>
      <c r="I107" s="139">
        <f>IF(AND(家庭自用车_自主定价系数分布!K27&gt;1.2,家庭自用车_自主定价系数分布!K27&lt;=1.25),0,1)</f>
        <v>1</v>
      </c>
    </row>
    <row r="108" s="1" customFormat="1" ht="13" spans="2:9">
      <c r="B108" s="123" t="s">
        <v>99</v>
      </c>
      <c r="C108" s="124" t="s">
        <v>152</v>
      </c>
      <c r="D108" s="125"/>
      <c r="E108" s="126"/>
      <c r="F108" s="127">
        <f>IF(AND(家庭自用车_自主定价系数分布!F28&gt;1.25,家庭自用车_自主定价系数分布!F28&lt;=1.3),0,1)</f>
        <v>1</v>
      </c>
      <c r="G108" s="128"/>
      <c r="H108" s="128"/>
      <c r="I108" s="139">
        <f>IF(AND(家庭自用车_自主定价系数分布!K28&gt;1.25,家庭自用车_自主定价系数分布!K28&lt;=1.3),0,1)</f>
        <v>1</v>
      </c>
    </row>
    <row r="109" s="1" customFormat="1" ht="13" spans="2:9">
      <c r="B109" s="123" t="s">
        <v>99</v>
      </c>
      <c r="C109" s="124" t="s">
        <v>153</v>
      </c>
      <c r="D109" s="125"/>
      <c r="E109" s="126"/>
      <c r="F109" s="127">
        <f>IF(AND(家庭自用车_自主定价系数分布!F29&gt;1.3,家庭自用车_自主定价系数分布!F29&lt;1.35),0,1)</f>
        <v>1</v>
      </c>
      <c r="G109" s="128"/>
      <c r="H109" s="128"/>
      <c r="I109" s="139">
        <f>IF(AND(家庭自用车_自主定价系数分布!K29&gt;1.3,家庭自用车_自主定价系数分布!K29&lt;1.35),0,1)</f>
        <v>1</v>
      </c>
    </row>
    <row r="110" s="1" customFormat="1" ht="13" spans="2:9">
      <c r="B110" s="130" t="s">
        <v>99</v>
      </c>
      <c r="C110" s="131">
        <v>1.35</v>
      </c>
      <c r="D110" s="125"/>
      <c r="E110" s="126"/>
      <c r="F110" s="127" t="e">
        <f>ROUND(家庭自用车_自主定价系数分布!F30-1.35,4)</f>
        <v>#VALUE!</v>
      </c>
      <c r="G110" s="128"/>
      <c r="H110" s="128"/>
      <c r="I110" s="139" t="e">
        <f>ROUND(家庭自用车_自主定价系数分布!K30-1.35,4)</f>
        <v>#VALUE!</v>
      </c>
    </row>
    <row r="111" s="2" customFormat="1" ht="13.75" spans="2:9">
      <c r="B111" s="33" t="s">
        <v>99</v>
      </c>
      <c r="C111" s="34" t="s">
        <v>96</v>
      </c>
      <c r="D111" s="132">
        <f>ROUND(家庭自用车_自主定价系数分布!D31-摘要!D40,4)</f>
        <v>0</v>
      </c>
      <c r="E111" s="37">
        <f>ROUND(家庭自用车_自主定价系数分布!E31-摘要!E40,4)</f>
        <v>0</v>
      </c>
      <c r="F111" s="133" t="e">
        <f>ROUND(家庭自用车_自主定价系数分布!F31-摘要!F40,4)</f>
        <v>#VALUE!</v>
      </c>
      <c r="G111" s="37">
        <f>ROUND(家庭自用车_自主定价系数分布!I31-摘要!D42,4)</f>
        <v>0</v>
      </c>
      <c r="H111" s="37">
        <f>ROUND(家庭自用车_自主定价系数分布!J31-摘要!E42,4)</f>
        <v>0</v>
      </c>
      <c r="I111" s="100" t="e">
        <f>ROUND(家庭自用车_自主定价系数分布!K31-摘要!F42,4)</f>
        <v>#VALUE!</v>
      </c>
    </row>
    <row r="113" spans="1:1">
      <c r="A113" s="4" t="s">
        <v>229</v>
      </c>
    </row>
    <row r="114" s="1" customFormat="1" ht="13" spans="2:12">
      <c r="B114" s="10" t="s">
        <v>133</v>
      </c>
      <c r="G114" s="11"/>
      <c r="H114" s="11"/>
      <c r="I114" s="2"/>
      <c r="J114" s="11"/>
      <c r="K114" s="11"/>
      <c r="L114" s="2"/>
    </row>
    <row r="115" s="1" customFormat="1" ht="13.75" spans="7:12">
      <c r="G115" s="11"/>
      <c r="H115" s="11"/>
      <c r="I115" s="2"/>
      <c r="J115" s="11"/>
      <c r="K115" s="11"/>
      <c r="L115" s="2"/>
    </row>
    <row r="116" s="1" customFormat="1" ht="13" spans="2:11">
      <c r="B116" s="12"/>
      <c r="C116" s="13"/>
      <c r="D116" s="14" t="s">
        <v>98</v>
      </c>
      <c r="E116" s="15"/>
      <c r="F116" s="15"/>
      <c r="G116" s="16"/>
      <c r="H116" s="14" t="s">
        <v>97</v>
      </c>
      <c r="I116" s="15"/>
      <c r="J116" s="15"/>
      <c r="K116" s="16"/>
    </row>
    <row r="117" s="1" customFormat="1" ht="13" spans="2:11">
      <c r="B117" s="17" t="s">
        <v>135</v>
      </c>
      <c r="C117" s="18" t="s">
        <v>156</v>
      </c>
      <c r="D117" s="19" t="s">
        <v>85</v>
      </c>
      <c r="E117" s="20" t="s">
        <v>85</v>
      </c>
      <c r="F117" s="21" t="s">
        <v>79</v>
      </c>
      <c r="G117" s="22" t="s">
        <v>93</v>
      </c>
      <c r="H117" s="23" t="s">
        <v>85</v>
      </c>
      <c r="I117" s="92" t="s">
        <v>85</v>
      </c>
      <c r="J117" s="93" t="s">
        <v>79</v>
      </c>
      <c r="K117" s="22" t="s">
        <v>93</v>
      </c>
    </row>
    <row r="118" s="1" customFormat="1" ht="13" spans="2:11">
      <c r="B118" s="17"/>
      <c r="C118" s="18"/>
      <c r="D118" s="19" t="s">
        <v>91</v>
      </c>
      <c r="E118" s="24" t="s">
        <v>92</v>
      </c>
      <c r="F118" s="21" t="s">
        <v>82</v>
      </c>
      <c r="G118" s="25" t="s">
        <v>94</v>
      </c>
      <c r="H118" s="23" t="s">
        <v>91</v>
      </c>
      <c r="I118" s="94" t="s">
        <v>92</v>
      </c>
      <c r="J118" s="93" t="s">
        <v>82</v>
      </c>
      <c r="K118" s="25" t="s">
        <v>94</v>
      </c>
    </row>
    <row r="119" s="1" customFormat="1" ht="13" spans="2:11">
      <c r="B119" s="17"/>
      <c r="C119" s="18"/>
      <c r="D119" s="19"/>
      <c r="E119" s="24" t="s">
        <v>79</v>
      </c>
      <c r="F119" s="21"/>
      <c r="G119" s="25" t="s">
        <v>82</v>
      </c>
      <c r="H119" s="23"/>
      <c r="I119" s="94" t="s">
        <v>79</v>
      </c>
      <c r="J119" s="93"/>
      <c r="K119" s="25" t="s">
        <v>82</v>
      </c>
    </row>
    <row r="120" s="1" customFormat="1" ht="13" spans="2:11">
      <c r="B120" s="26"/>
      <c r="C120" s="27"/>
      <c r="D120" s="28" t="s">
        <v>220</v>
      </c>
      <c r="E120" s="29" t="s">
        <v>220</v>
      </c>
      <c r="F120" s="30"/>
      <c r="G120" s="31"/>
      <c r="H120" s="32" t="s">
        <v>220</v>
      </c>
      <c r="I120" s="95" t="s">
        <v>220</v>
      </c>
      <c r="J120" s="96"/>
      <c r="K120" s="31"/>
    </row>
    <row r="121" s="2" customFormat="1" ht="14.15" customHeight="1" spans="2:11">
      <c r="B121" s="33" t="s">
        <v>99</v>
      </c>
      <c r="C121" s="34" t="s">
        <v>213</v>
      </c>
      <c r="D121" s="35" t="e">
        <f>家庭自用车_分车价常见10大车系!F44/摘要!D42</f>
        <v>#DIV/0!</v>
      </c>
      <c r="E121" s="36" t="e">
        <f>家庭自用车_分车价常见10大车系!G44/摘要!E42</f>
        <v>#DIV/0!</v>
      </c>
      <c r="F121" s="37" t="e">
        <f>家庭自用车_分车价常见10大车系!H44-摘要!F42</f>
        <v>#VALUE!</v>
      </c>
      <c r="G121" s="37">
        <f>家庭自用车_分车价常见10大车系!I44-摘要!H42</f>
        <v>0</v>
      </c>
      <c r="H121" s="35" t="e">
        <f>家庭自用车_分车价常见10大车系!J44/摘要!D41</f>
        <v>#DIV/0!</v>
      </c>
      <c r="I121" s="36" t="e">
        <f>家庭自用车_分车价常见10大车系!K44/摘要!E41</f>
        <v>#DIV/0!</v>
      </c>
      <c r="J121" s="37" t="e">
        <f>家庭自用车_分车价常见10大车系!L44-摘要!F41</f>
        <v>#VALUE!</v>
      </c>
      <c r="K121" s="37">
        <f>家庭自用车_分车价常见10大车系!M44-摘要!H41</f>
        <v>0</v>
      </c>
    </row>
    <row r="123" spans="1:1">
      <c r="A123" s="4"/>
    </row>
  </sheetData>
  <protectedRanges>
    <protectedRange sqref="E22 E23:F23 H23" name="附表一_2"/>
  </protectedRanges>
  <mergeCells count="9">
    <mergeCell ref="D10:G10"/>
    <mergeCell ref="H10:K10"/>
    <mergeCell ref="C21:D21"/>
    <mergeCell ref="C22:D22"/>
    <mergeCell ref="C23:D23"/>
    <mergeCell ref="D90:F90"/>
    <mergeCell ref="G90:I90"/>
    <mergeCell ref="D116:G116"/>
    <mergeCell ref="H116:K116"/>
  </mergeCells>
  <conditionalFormatting sqref="B4:C4">
    <cfRule type="containsErrors" dxfId="0" priority="34">
      <formula>ISERROR(B4)</formula>
    </cfRule>
    <cfRule type="cellIs" dxfId="1" priority="35" operator="lessThan">
      <formula>0</formula>
    </cfRule>
    <cfRule type="cellIs" dxfId="1" priority="36" operator="greaterThan">
      <formula>0</formula>
    </cfRule>
  </conditionalFormatting>
  <conditionalFormatting sqref="F15:G15">
    <cfRule type="containsErrors" dxfId="0" priority="25">
      <formula>ISERROR(F15)</formula>
    </cfRule>
    <cfRule type="cellIs" dxfId="2" priority="26" operator="lessThan">
      <formula>0</formula>
    </cfRule>
    <cfRule type="cellIs" dxfId="2" priority="27" operator="greaterThan">
      <formula>0</formula>
    </cfRule>
  </conditionalFormatting>
  <conditionalFormatting sqref="J15:K15">
    <cfRule type="containsErrors" dxfId="0" priority="22">
      <formula>ISERROR(J15)</formula>
    </cfRule>
    <cfRule type="cellIs" dxfId="2" priority="23" operator="lessThan">
      <formula>0</formula>
    </cfRule>
    <cfRule type="cellIs" dxfId="2" priority="24" operator="greaterThan">
      <formula>0</formula>
    </cfRule>
  </conditionalFormatting>
  <conditionalFormatting sqref="E22">
    <cfRule type="containsErrors" dxfId="0" priority="164">
      <formula>ISERROR(E22)</formula>
    </cfRule>
    <cfRule type="cellIs" dxfId="1" priority="165" operator="lessThan">
      <formula>0</formula>
    </cfRule>
    <cfRule type="cellIs" dxfId="1" priority="166" operator="greaterThan">
      <formula>0</formula>
    </cfRule>
  </conditionalFormatting>
  <conditionalFormatting sqref="F23">
    <cfRule type="containsErrors" dxfId="0" priority="161">
      <formula>ISERROR(F23)</formula>
    </cfRule>
    <cfRule type="cellIs" dxfId="1" priority="162" operator="lessThan">
      <formula>0</formula>
    </cfRule>
    <cfRule type="cellIs" dxfId="1" priority="163" operator="greaterThan">
      <formula>0</formula>
    </cfRule>
  </conditionalFormatting>
  <conditionalFormatting sqref="H23">
    <cfRule type="containsErrors" dxfId="0" priority="158">
      <formula>ISERROR(H23)</formula>
    </cfRule>
    <cfRule type="cellIs" dxfId="1" priority="159" operator="lessThan">
      <formula>0</formula>
    </cfRule>
    <cfRule type="cellIs" dxfId="1" priority="160" operator="greaterThan">
      <formula>0</formula>
    </cfRule>
  </conditionalFormatting>
  <conditionalFormatting sqref="J23">
    <cfRule type="containsErrors" dxfId="0" priority="155">
      <formula>ISERROR(J23)</formula>
    </cfRule>
    <cfRule type="cellIs" dxfId="1" priority="156" operator="lessThan">
      <formula>0</formula>
    </cfRule>
    <cfRule type="cellIs" dxfId="1" priority="157" operator="greaterThan">
      <formula>0</formula>
    </cfRule>
  </conditionalFormatting>
  <conditionalFormatting sqref="C32">
    <cfRule type="cellIs" dxfId="1" priority="153" operator="lessThan">
      <formula>0</formula>
    </cfRule>
    <cfRule type="cellIs" dxfId="1" priority="154" operator="greaterThan">
      <formula>0</formula>
    </cfRule>
  </conditionalFormatting>
  <conditionalFormatting sqref="D32">
    <cfRule type="cellIs" dxfId="1" priority="151" operator="lessThan">
      <formula>0</formula>
    </cfRule>
    <cfRule type="cellIs" dxfId="1" priority="152" operator="greaterThan">
      <formula>0</formula>
    </cfRule>
  </conditionalFormatting>
  <conditionalFormatting sqref="F32">
    <cfRule type="cellIs" dxfId="1" priority="147" operator="lessThan">
      <formula>0</formula>
    </cfRule>
    <cfRule type="cellIs" dxfId="1" priority="148" operator="greaterThan">
      <formula>0</formula>
    </cfRule>
  </conditionalFormatting>
  <conditionalFormatting sqref="G32">
    <cfRule type="cellIs" dxfId="1" priority="145" operator="lessThan">
      <formula>0</formula>
    </cfRule>
    <cfRule type="cellIs" dxfId="1" priority="146" operator="greaterThan">
      <formula>0</formula>
    </cfRule>
  </conditionalFormatting>
  <conditionalFormatting sqref="H32">
    <cfRule type="cellIs" dxfId="1" priority="143" operator="lessThan">
      <formula>0</formula>
    </cfRule>
    <cfRule type="cellIs" dxfId="1" priority="144" operator="greaterThan">
      <formula>0</formula>
    </cfRule>
  </conditionalFormatting>
  <conditionalFormatting sqref="I32">
    <cfRule type="containsErrors" dxfId="0" priority="7">
      <formula>ISERROR(I32)</formula>
    </cfRule>
    <cfRule type="cellIs" dxfId="1" priority="8" operator="lessThan">
      <formula>0</formula>
    </cfRule>
    <cfRule type="cellIs" dxfId="1" priority="9" operator="greaterThan">
      <formula>0</formula>
    </cfRule>
    <cfRule type="cellIs" dxfId="1" priority="10" operator="lessThan">
      <formula>0</formula>
    </cfRule>
    <cfRule type="cellIs" dxfId="1" priority="11" operator="greaterThan">
      <formula>0</formula>
    </cfRule>
  </conditionalFormatting>
  <conditionalFormatting sqref="J32">
    <cfRule type="cellIs" dxfId="1" priority="139" operator="lessThan">
      <formula>0</formula>
    </cfRule>
    <cfRule type="cellIs" dxfId="1" priority="140" operator="greaterThan">
      <formula>0</formula>
    </cfRule>
  </conditionalFormatting>
  <conditionalFormatting sqref="C40">
    <cfRule type="cellIs" dxfId="1" priority="275" operator="lessThan">
      <formula>0</formula>
    </cfRule>
    <cfRule type="cellIs" dxfId="1" priority="276" operator="greaterThan">
      <formula>0</formula>
    </cfRule>
  </conditionalFormatting>
  <conditionalFormatting sqref="D40">
    <cfRule type="cellIs" dxfId="1" priority="273" operator="lessThan">
      <formula>0</formula>
    </cfRule>
    <cfRule type="cellIs" dxfId="1" priority="274" operator="greaterThan">
      <formula>0</formula>
    </cfRule>
  </conditionalFormatting>
  <conditionalFormatting sqref="F40">
    <cfRule type="cellIs" dxfId="1" priority="269" operator="lessThan">
      <formula>0</formula>
    </cfRule>
    <cfRule type="cellIs" dxfId="1" priority="270" operator="greaterThan">
      <formula>0</formula>
    </cfRule>
  </conditionalFormatting>
  <conditionalFormatting sqref="G40">
    <cfRule type="cellIs" dxfId="1" priority="267" operator="lessThan">
      <formula>0</formula>
    </cfRule>
    <cfRule type="cellIs" dxfId="1" priority="268" operator="greaterThan">
      <formula>0</formula>
    </cfRule>
  </conditionalFormatting>
  <conditionalFormatting sqref="H40">
    <cfRule type="cellIs" dxfId="1" priority="265" operator="lessThan">
      <formula>0</formula>
    </cfRule>
    <cfRule type="cellIs" dxfId="1" priority="266" operator="greaterThan">
      <formula>0</formula>
    </cfRule>
  </conditionalFormatting>
  <conditionalFormatting sqref="I40">
    <cfRule type="containsErrors" dxfId="0" priority="12">
      <formula>ISERROR(I40)</formula>
    </cfRule>
    <cfRule type="cellIs" dxfId="1" priority="13" operator="lessThan">
      <formula>0</formula>
    </cfRule>
    <cfRule type="cellIs" dxfId="1" priority="14" operator="greaterThan">
      <formula>0</formula>
    </cfRule>
    <cfRule type="cellIs" dxfId="1" priority="15" operator="lessThan">
      <formula>0</formula>
    </cfRule>
    <cfRule type="cellIs" dxfId="1" priority="16" operator="greaterThan">
      <formula>0</formula>
    </cfRule>
  </conditionalFormatting>
  <conditionalFormatting sqref="J40">
    <cfRule type="cellIs" dxfId="1" priority="261" operator="lessThan">
      <formula>0</formula>
    </cfRule>
    <cfRule type="cellIs" dxfId="1" priority="262" operator="greaterThan">
      <formula>0</formula>
    </cfRule>
  </conditionalFormatting>
  <conditionalFormatting sqref="C49">
    <cfRule type="cellIs" dxfId="1" priority="119" operator="lessThan">
      <formula>0</formula>
    </cfRule>
    <cfRule type="cellIs" dxfId="1" priority="120" operator="greaterThan">
      <formula>0</formula>
    </cfRule>
  </conditionalFormatting>
  <conditionalFormatting sqref="C49:J49">
    <cfRule type="containsErrors" dxfId="0" priority="104">
      <formula>ISERROR(C49)</formula>
    </cfRule>
    <cfRule type="cellIs" dxfId="1" priority="115" operator="lessThan">
      <formula>0</formula>
    </cfRule>
    <cfRule type="cellIs" dxfId="1" priority="116" operator="greaterThan">
      <formula>0</formula>
    </cfRule>
  </conditionalFormatting>
  <conditionalFormatting sqref="D49">
    <cfRule type="cellIs" dxfId="1" priority="117" operator="lessThan">
      <formula>0</formula>
    </cfRule>
    <cfRule type="cellIs" dxfId="1" priority="118" operator="greaterThan">
      <formula>0</formula>
    </cfRule>
  </conditionalFormatting>
  <conditionalFormatting sqref="F49">
    <cfRule type="cellIs" dxfId="1" priority="113" operator="lessThan">
      <formula>0</formula>
    </cfRule>
    <cfRule type="cellIs" dxfId="1" priority="114" operator="greaterThan">
      <formula>0</formula>
    </cfRule>
  </conditionalFormatting>
  <conditionalFormatting sqref="G49">
    <cfRule type="cellIs" dxfId="1" priority="111" operator="lessThan">
      <formula>0</formula>
    </cfRule>
    <cfRule type="cellIs" dxfId="1" priority="112" operator="greaterThan">
      <formula>0</formula>
    </cfRule>
  </conditionalFormatting>
  <conditionalFormatting sqref="H49">
    <cfRule type="cellIs" dxfId="1" priority="109" operator="lessThan">
      <formula>0</formula>
    </cfRule>
    <cfRule type="cellIs" dxfId="1" priority="110" operator="greaterThan">
      <formula>0</formula>
    </cfRule>
  </conditionalFormatting>
  <conditionalFormatting sqref="I49">
    <cfRule type="cellIs" dxfId="1" priority="107" operator="lessThan">
      <formula>0</formula>
    </cfRule>
    <cfRule type="cellIs" dxfId="1" priority="108" operator="greaterThan">
      <formula>0</formula>
    </cfRule>
  </conditionalFormatting>
  <conditionalFormatting sqref="J49">
    <cfRule type="cellIs" dxfId="1" priority="105" operator="lessThan">
      <formula>0</formula>
    </cfRule>
    <cfRule type="cellIs" dxfId="1" priority="106" operator="greaterThan">
      <formula>0</formula>
    </cfRule>
  </conditionalFormatting>
  <conditionalFormatting sqref="C57">
    <cfRule type="cellIs" dxfId="1" priority="136" operator="lessThan">
      <formula>0</formula>
    </cfRule>
    <cfRule type="cellIs" dxfId="1" priority="137" operator="greaterThan">
      <formula>0</formula>
    </cfRule>
  </conditionalFormatting>
  <conditionalFormatting sqref="C57:J57">
    <cfRule type="containsErrors" dxfId="0" priority="121">
      <formula>ISERROR(C57)</formula>
    </cfRule>
    <cfRule type="cellIs" dxfId="1" priority="132" operator="lessThan">
      <formula>0</formula>
    </cfRule>
    <cfRule type="cellIs" dxfId="1" priority="133" operator="greaterThan">
      <formula>0</formula>
    </cfRule>
  </conditionalFormatting>
  <conditionalFormatting sqref="D57">
    <cfRule type="cellIs" dxfId="1" priority="134" operator="lessThan">
      <formula>0</formula>
    </cfRule>
    <cfRule type="cellIs" dxfId="1" priority="135" operator="greaterThan">
      <formula>0</formula>
    </cfRule>
  </conditionalFormatting>
  <conditionalFormatting sqref="F57">
    <cfRule type="cellIs" dxfId="1" priority="130" operator="lessThan">
      <formula>0</formula>
    </cfRule>
    <cfRule type="cellIs" dxfId="1" priority="131" operator="greaterThan">
      <formula>0</formula>
    </cfRule>
  </conditionalFormatting>
  <conditionalFormatting sqref="G57">
    <cfRule type="cellIs" dxfId="1" priority="128" operator="lessThan">
      <formula>0</formula>
    </cfRule>
    <cfRule type="cellIs" dxfId="1" priority="129" operator="greaterThan">
      <formula>0</formula>
    </cfRule>
  </conditionalFormatting>
  <conditionalFormatting sqref="H57">
    <cfRule type="cellIs" dxfId="1" priority="126" operator="lessThan">
      <formula>0</formula>
    </cfRule>
    <cfRule type="cellIs" dxfId="1" priority="127" operator="greaterThan">
      <formula>0</formula>
    </cfRule>
  </conditionalFormatting>
  <conditionalFormatting sqref="I57">
    <cfRule type="cellIs" dxfId="1" priority="124" operator="lessThan">
      <formula>0</formula>
    </cfRule>
    <cfRule type="cellIs" dxfId="1" priority="125" operator="greaterThan">
      <formula>0</formula>
    </cfRule>
  </conditionalFormatting>
  <conditionalFormatting sqref="J57">
    <cfRule type="cellIs" dxfId="1" priority="122" operator="lessThan">
      <formula>0</formula>
    </cfRule>
    <cfRule type="cellIs" dxfId="1" priority="123" operator="greaterThan">
      <formula>0</formula>
    </cfRule>
  </conditionalFormatting>
  <conditionalFormatting sqref="C66">
    <cfRule type="cellIs" dxfId="1" priority="85" operator="lessThan">
      <formula>0</formula>
    </cfRule>
    <cfRule type="cellIs" dxfId="1" priority="86" operator="greaterThan">
      <formula>0</formula>
    </cfRule>
  </conditionalFormatting>
  <conditionalFormatting sqref="C66:J66">
    <cfRule type="containsErrors" dxfId="0" priority="70">
      <formula>ISERROR(C66)</formula>
    </cfRule>
    <cfRule type="cellIs" dxfId="1" priority="81" operator="lessThan">
      <formula>0</formula>
    </cfRule>
    <cfRule type="cellIs" dxfId="1" priority="82" operator="greaterThan">
      <formula>0</formula>
    </cfRule>
  </conditionalFormatting>
  <conditionalFormatting sqref="D66">
    <cfRule type="cellIs" dxfId="1" priority="83" operator="lessThan">
      <formula>0</formula>
    </cfRule>
    <cfRule type="cellIs" dxfId="1" priority="84" operator="greaterThan">
      <formula>0</formula>
    </cfRule>
  </conditionalFormatting>
  <conditionalFormatting sqref="F66">
    <cfRule type="cellIs" dxfId="1" priority="79" operator="lessThan">
      <formula>0</formula>
    </cfRule>
    <cfRule type="cellIs" dxfId="1" priority="80" operator="greaterThan">
      <formula>0</formula>
    </cfRule>
  </conditionalFormatting>
  <conditionalFormatting sqref="G66">
    <cfRule type="cellIs" dxfId="1" priority="77" operator="lessThan">
      <formula>0</formula>
    </cfRule>
    <cfRule type="cellIs" dxfId="1" priority="78" operator="greaterThan">
      <formula>0</formula>
    </cfRule>
  </conditionalFormatting>
  <conditionalFormatting sqref="H66">
    <cfRule type="cellIs" dxfId="1" priority="75" operator="lessThan">
      <formula>0</formula>
    </cfRule>
    <cfRule type="cellIs" dxfId="1" priority="76" operator="greaterThan">
      <formula>0</formula>
    </cfRule>
  </conditionalFormatting>
  <conditionalFormatting sqref="I66">
    <cfRule type="cellIs" dxfId="1" priority="73" operator="lessThan">
      <formula>0</formula>
    </cfRule>
    <cfRule type="cellIs" dxfId="1" priority="74" operator="greaterThan">
      <formula>0</formula>
    </cfRule>
  </conditionalFormatting>
  <conditionalFormatting sqref="J66">
    <cfRule type="cellIs" dxfId="1" priority="71" operator="lessThan">
      <formula>0</formula>
    </cfRule>
    <cfRule type="cellIs" dxfId="1" priority="72" operator="greaterThan">
      <formula>0</formula>
    </cfRule>
  </conditionalFormatting>
  <conditionalFormatting sqref="C74">
    <cfRule type="cellIs" dxfId="1" priority="102" operator="lessThan">
      <formula>0</formula>
    </cfRule>
    <cfRule type="cellIs" dxfId="1" priority="103" operator="greaterThan">
      <formula>0</formula>
    </cfRule>
  </conditionalFormatting>
  <conditionalFormatting sqref="C74:J74">
    <cfRule type="containsErrors" dxfId="0" priority="87">
      <formula>ISERROR(C74)</formula>
    </cfRule>
    <cfRule type="cellIs" dxfId="1" priority="98" operator="lessThan">
      <formula>0</formula>
    </cfRule>
    <cfRule type="cellIs" dxfId="1" priority="99" operator="greaterThan">
      <formula>0</formula>
    </cfRule>
  </conditionalFormatting>
  <conditionalFormatting sqref="D74">
    <cfRule type="cellIs" dxfId="1" priority="100" operator="lessThan">
      <formula>0</formula>
    </cfRule>
    <cfRule type="cellIs" dxfId="1" priority="101" operator="greaterThan">
      <formula>0</formula>
    </cfRule>
  </conditionalFormatting>
  <conditionalFormatting sqref="F74">
    <cfRule type="cellIs" dxfId="1" priority="96" operator="lessThan">
      <formula>0</formula>
    </cfRule>
    <cfRule type="cellIs" dxfId="1" priority="97" operator="greaterThan">
      <formula>0</formula>
    </cfRule>
  </conditionalFormatting>
  <conditionalFormatting sqref="G74">
    <cfRule type="cellIs" dxfId="1" priority="94" operator="lessThan">
      <formula>0</formula>
    </cfRule>
    <cfRule type="cellIs" dxfId="1" priority="95" operator="greaterThan">
      <formula>0</formula>
    </cfRule>
  </conditionalFormatting>
  <conditionalFormatting sqref="H74">
    <cfRule type="cellIs" dxfId="1" priority="92" operator="lessThan">
      <formula>0</formula>
    </cfRule>
    <cfRule type="cellIs" dxfId="1" priority="93" operator="greaterThan">
      <formula>0</formula>
    </cfRule>
  </conditionalFormatting>
  <conditionalFormatting sqref="I74">
    <cfRule type="cellIs" dxfId="1" priority="90" operator="lessThan">
      <formula>0</formula>
    </cfRule>
    <cfRule type="cellIs" dxfId="1" priority="91" operator="greaterThan">
      <formula>0</formula>
    </cfRule>
  </conditionalFormatting>
  <conditionalFormatting sqref="J74">
    <cfRule type="cellIs" dxfId="1" priority="88" operator="lessThan">
      <formula>0</formula>
    </cfRule>
    <cfRule type="cellIs" dxfId="1" priority="89" operator="greaterThan">
      <formula>0</formula>
    </cfRule>
  </conditionalFormatting>
  <conditionalFormatting sqref="C80">
    <cfRule type="containsErrors" dxfId="0" priority="60">
      <formula>ISERROR(C80)</formula>
    </cfRule>
    <cfRule type="cellIs" dxfId="1" priority="61" operator="lessThan">
      <formula>0</formula>
    </cfRule>
    <cfRule type="cellIs" dxfId="1" priority="62" operator="greaterThan">
      <formula>0</formula>
    </cfRule>
    <cfRule type="cellIs" dxfId="1" priority="63" operator="lessThan">
      <formula>0</formula>
    </cfRule>
    <cfRule type="cellIs" dxfId="1" priority="64" operator="greaterThan">
      <formula>0</formula>
    </cfRule>
  </conditionalFormatting>
  <conditionalFormatting sqref="C85">
    <cfRule type="containsErrors" dxfId="0" priority="65">
      <formula>ISERROR(C85)</formula>
    </cfRule>
    <cfRule type="cellIs" dxfId="1" priority="66" operator="lessThan">
      <formula>0</formula>
    </cfRule>
    <cfRule type="cellIs" dxfId="1" priority="67" operator="greaterThan">
      <formula>0</formula>
    </cfRule>
    <cfRule type="cellIs" dxfId="1" priority="68" operator="lessThan">
      <formula>0</formula>
    </cfRule>
    <cfRule type="cellIs" dxfId="1" priority="69" operator="greaterThan">
      <formula>0</formula>
    </cfRule>
  </conditionalFormatting>
  <conditionalFormatting sqref="D111:H111">
    <cfRule type="containsErrors" dxfId="0" priority="52">
      <formula>ISERROR(D111)</formula>
    </cfRule>
    <cfRule type="cellIs" dxfId="1" priority="53" operator="lessThan">
      <formula>0</formula>
    </cfRule>
    <cfRule type="cellIs" dxfId="1" priority="54" operator="greaterThan">
      <formula>0</formula>
    </cfRule>
  </conditionalFormatting>
  <conditionalFormatting sqref="I111">
    <cfRule type="containsErrors" dxfId="0" priority="55">
      <formula>ISERROR(I111)</formula>
    </cfRule>
    <cfRule type="cellIs" dxfId="1" priority="56" operator="lessThan">
      <formula>0</formula>
    </cfRule>
    <cfRule type="cellIs" dxfId="1" priority="57" operator="greaterThan">
      <formula>0</formula>
    </cfRule>
    <cfRule type="cellIs" dxfId="1" priority="58" operator="lessThan">
      <formula>0</formula>
    </cfRule>
    <cfRule type="cellIs" dxfId="1" priority="59" operator="greaterThan">
      <formula>0</formula>
    </cfRule>
  </conditionalFormatting>
  <conditionalFormatting sqref="F121:G121">
    <cfRule type="containsErrors" dxfId="0" priority="43">
      <formula>ISERROR(F121)</formula>
    </cfRule>
    <cfRule type="cellIs" dxfId="2" priority="44" operator="lessThan">
      <formula>0</formula>
    </cfRule>
    <cfRule type="cellIs" dxfId="2" priority="45" operator="greaterThan">
      <formula>0</formula>
    </cfRule>
  </conditionalFormatting>
  <conditionalFormatting sqref="J121:K121">
    <cfRule type="containsErrors" dxfId="0" priority="37">
      <formula>ISERROR(J121)</formula>
    </cfRule>
    <cfRule type="cellIs" dxfId="2" priority="38" operator="lessThan">
      <formula>0</formula>
    </cfRule>
    <cfRule type="cellIs" dxfId="2" priority="39" operator="greaterThan">
      <formula>0</formula>
    </cfRule>
  </conditionalFormatting>
  <conditionalFormatting sqref="F94:F110">
    <cfRule type="containsErrors" dxfId="0" priority="4">
      <formula>ISERROR(F94)</formula>
    </cfRule>
    <cfRule type="cellIs" dxfId="1" priority="5" operator="lessThan">
      <formula>0</formula>
    </cfRule>
    <cfRule type="cellIs" dxfId="1" priority="6" operator="greaterThan">
      <formula>0</formula>
    </cfRule>
  </conditionalFormatting>
  <conditionalFormatting sqref="I94:I110">
    <cfRule type="containsErrors" dxfId="0" priority="1">
      <formula>ISERROR(I94)</formula>
    </cfRule>
    <cfRule type="cellIs" dxfId="1" priority="2" operator="lessThan">
      <formula>0</formula>
    </cfRule>
    <cfRule type="cellIs" dxfId="1" priority="3" operator="greaterThan">
      <formula>0</formula>
    </cfRule>
  </conditionalFormatting>
  <conditionalFormatting sqref="C32:H32 J32">
    <cfRule type="containsErrors" dxfId="0" priority="138">
      <formula>ISERROR(C32)</formula>
    </cfRule>
    <cfRule type="cellIs" dxfId="1" priority="149" operator="lessThan">
      <formula>0</formula>
    </cfRule>
    <cfRule type="cellIs" dxfId="1" priority="150" operator="greaterThan">
      <formula>0</formula>
    </cfRule>
  </conditionalFormatting>
  <conditionalFormatting sqref="C40:H40 J40">
    <cfRule type="containsErrors" dxfId="0" priority="170">
      <formula>ISERROR(C40)</formula>
    </cfRule>
    <cfRule type="cellIs" dxfId="1" priority="271" operator="lessThan">
      <formula>0</formula>
    </cfRule>
    <cfRule type="cellIs" dxfId="1" priority="272" operator="greaterThan">
      <formula>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43"/>
  <sheetViews>
    <sheetView workbookViewId="0">
      <selection activeCell="G9" sqref="G9"/>
    </sheetView>
  </sheetViews>
  <sheetFormatPr defaultColWidth="9" defaultRowHeight="13"/>
  <cols>
    <col min="1" max="1" width="9" style="1"/>
    <col min="2" max="2" width="10.6363636363636" style="1" customWidth="1"/>
    <col min="3" max="3" width="8.36363636363636" style="1" customWidth="1"/>
    <col min="4" max="4" width="16.0909090909091" style="1" customWidth="1"/>
    <col min="5" max="5" width="16.6363636363636" style="1" customWidth="1"/>
    <col min="6" max="6" width="12.6363636363636" style="1" customWidth="1"/>
    <col min="7" max="7" width="19.0909090909091" style="1" customWidth="1"/>
    <col min="8" max="8" width="18.4545454545455" style="1" customWidth="1"/>
    <col min="9" max="9" width="11.9090909090909" style="1" customWidth="1"/>
    <col min="10" max="10" width="12" style="1" customWidth="1"/>
    <col min="11" max="11" width="12.6363636363636" style="1" customWidth="1"/>
    <col min="12" max="16384" width="9" style="1"/>
  </cols>
  <sheetData>
    <row r="1" spans="2:2">
      <c r="B1" s="58"/>
    </row>
    <row r="2" spans="2:2">
      <c r="B2" s="58" t="s">
        <v>0</v>
      </c>
    </row>
    <row r="3" spans="2:2">
      <c r="B3" s="58" t="s">
        <v>62</v>
      </c>
    </row>
    <row r="6" spans="2:7">
      <c r="B6" s="140" t="s">
        <v>63</v>
      </c>
      <c r="C6" s="58" t="s">
        <v>64</v>
      </c>
      <c r="E6" s="58" t="s">
        <v>65</v>
      </c>
      <c r="F6" s="141"/>
      <c r="G6" s="141"/>
    </row>
    <row r="7" spans="2:7">
      <c r="B7" s="58"/>
      <c r="D7" s="143"/>
      <c r="E7" s="182" t="s">
        <v>66</v>
      </c>
      <c r="F7" s="319"/>
      <c r="G7" s="320"/>
    </row>
    <row r="8" spans="2:7">
      <c r="B8" s="58"/>
      <c r="D8" s="143"/>
      <c r="E8" s="182"/>
      <c r="F8" s="321"/>
      <c r="G8" s="320"/>
    </row>
    <row r="9" spans="2:6">
      <c r="B9" s="41" t="s">
        <v>67</v>
      </c>
      <c r="F9" s="42"/>
    </row>
    <row r="10" ht="13.75" spans="2:2">
      <c r="B10" s="41"/>
    </row>
    <row r="11" ht="13.5" customHeight="1" spans="2:10">
      <c r="B11" s="43" t="s">
        <v>68</v>
      </c>
      <c r="C11" s="44" t="s">
        <v>69</v>
      </c>
      <c r="D11" s="45"/>
      <c r="E11" s="46"/>
      <c r="F11" s="46"/>
      <c r="G11" s="46"/>
      <c r="H11" s="46"/>
      <c r="I11" s="46"/>
      <c r="J11" s="97"/>
    </row>
    <row r="12" spans="2:10">
      <c r="B12" s="322" t="s">
        <v>70</v>
      </c>
      <c r="C12" s="48" t="s">
        <v>71</v>
      </c>
      <c r="D12" s="323"/>
      <c r="E12" s="324" t="s">
        <v>72</v>
      </c>
      <c r="F12" s="325"/>
      <c r="G12" s="325"/>
      <c r="H12" s="325"/>
      <c r="I12" s="325"/>
      <c r="J12" s="379"/>
    </row>
    <row r="13" spans="2:10">
      <c r="B13" s="322"/>
      <c r="C13" s="48" t="s">
        <v>73</v>
      </c>
      <c r="D13" s="49"/>
      <c r="E13" s="326"/>
      <c r="F13" s="51"/>
      <c r="G13" s="51"/>
      <c r="H13" s="51"/>
      <c r="I13" s="51"/>
      <c r="J13" s="98"/>
    </row>
    <row r="14" spans="2:10">
      <c r="B14" s="322" t="s">
        <v>74</v>
      </c>
      <c r="C14" s="48" t="s">
        <v>75</v>
      </c>
      <c r="D14" s="323"/>
      <c r="E14" s="327" t="s">
        <v>76</v>
      </c>
      <c r="F14" s="328"/>
      <c r="G14" s="328"/>
      <c r="H14" s="328"/>
      <c r="I14" s="328"/>
      <c r="J14" s="380"/>
    </row>
    <row r="15" spans="2:10">
      <c r="B15" s="322"/>
      <c r="C15" s="48" t="s">
        <v>77</v>
      </c>
      <c r="D15" s="323"/>
      <c r="E15" s="329" t="s">
        <v>78</v>
      </c>
      <c r="F15" s="329"/>
      <c r="G15" s="329"/>
      <c r="H15" s="329"/>
      <c r="I15" s="329"/>
      <c r="J15" s="381"/>
    </row>
    <row r="16" ht="13.75" spans="2:10">
      <c r="B16" s="52"/>
      <c r="C16" s="53" t="s">
        <v>79</v>
      </c>
      <c r="D16" s="54"/>
      <c r="E16" s="330" t="s">
        <v>80</v>
      </c>
      <c r="F16" s="331"/>
      <c r="G16" s="56" t="s">
        <v>81</v>
      </c>
      <c r="H16" s="331"/>
      <c r="I16" s="99" t="s">
        <v>82</v>
      </c>
      <c r="J16" s="382" t="str">
        <f>F37</f>
        <v>N/A</v>
      </c>
    </row>
    <row r="17" s="2" customFormat="1" spans="2:10">
      <c r="B17" s="121"/>
      <c r="C17" s="121"/>
      <c r="D17" s="121"/>
      <c r="E17" s="332"/>
      <c r="F17" s="333"/>
      <c r="G17" s="334"/>
      <c r="H17" s="333"/>
      <c r="I17" s="121"/>
      <c r="J17" s="383"/>
    </row>
    <row r="18" spans="2:2">
      <c r="B18" s="10" t="s">
        <v>83</v>
      </c>
    </row>
    <row r="19" ht="13.75" spans="2:2">
      <c r="B19" s="10"/>
    </row>
    <row r="20" spans="2:11">
      <c r="B20" s="59" t="s">
        <v>84</v>
      </c>
      <c r="C20" s="335"/>
      <c r="D20" s="336" t="s">
        <v>85</v>
      </c>
      <c r="E20" s="337" t="s">
        <v>85</v>
      </c>
      <c r="F20" s="60" t="s">
        <v>79</v>
      </c>
      <c r="G20" s="338" t="s">
        <v>86</v>
      </c>
      <c r="H20" s="339" t="s">
        <v>87</v>
      </c>
      <c r="I20" s="61" t="s">
        <v>88</v>
      </c>
      <c r="J20" s="60" t="s">
        <v>89</v>
      </c>
      <c r="K20" s="384" t="s">
        <v>90</v>
      </c>
    </row>
    <row r="21" spans="2:11">
      <c r="B21" s="340"/>
      <c r="C21" s="158"/>
      <c r="D21" s="341" t="s">
        <v>91</v>
      </c>
      <c r="E21" s="94" t="s">
        <v>92</v>
      </c>
      <c r="F21" s="65" t="s">
        <v>82</v>
      </c>
      <c r="G21" s="342" t="s">
        <v>93</v>
      </c>
      <c r="H21" s="343" t="s">
        <v>93</v>
      </c>
      <c r="I21" s="66"/>
      <c r="J21" s="65"/>
      <c r="K21" s="385"/>
    </row>
    <row r="22" spans="2:11">
      <c r="B22" s="340"/>
      <c r="C22" s="158"/>
      <c r="D22" s="341"/>
      <c r="E22" s="94" t="s">
        <v>79</v>
      </c>
      <c r="F22" s="65"/>
      <c r="G22" s="342" t="s">
        <v>94</v>
      </c>
      <c r="H22" s="343" t="s">
        <v>94</v>
      </c>
      <c r="I22" s="66"/>
      <c r="J22" s="65"/>
      <c r="K22" s="385"/>
    </row>
    <row r="23" spans="2:11">
      <c r="B23" s="340"/>
      <c r="C23" s="158"/>
      <c r="D23" s="344"/>
      <c r="E23" s="345"/>
      <c r="F23" s="65"/>
      <c r="G23" s="342" t="s">
        <v>95</v>
      </c>
      <c r="H23" s="343" t="s">
        <v>82</v>
      </c>
      <c r="I23" s="66"/>
      <c r="J23" s="65"/>
      <c r="K23" s="385"/>
    </row>
    <row r="24" spans="2:11">
      <c r="B24" s="346" t="s">
        <v>96</v>
      </c>
      <c r="C24" s="347" t="s">
        <v>96</v>
      </c>
      <c r="D24" s="348">
        <f>SUM(D25:D26)</f>
        <v>0</v>
      </c>
      <c r="E24" s="348">
        <f>SUM(E25:E26)</f>
        <v>0</v>
      </c>
      <c r="F24" s="349" t="str">
        <f t="shared" ref="F24:F29" si="0">IFERROR(E24/D24,"N/A")</f>
        <v>N/A</v>
      </c>
      <c r="G24" s="350">
        <f>MAX(G25:G26)</f>
        <v>0</v>
      </c>
      <c r="H24" s="351"/>
      <c r="I24" s="350" t="str">
        <f>IFERROR(SUMPRODUCT(E25:E26,I25:I26)/E24,"N/A")</f>
        <v>N/A</v>
      </c>
      <c r="J24" s="386" t="str">
        <f>IFERROR(SUMPRODUCT(E25:E26,J25:J26)/E24,"N/A")</f>
        <v>N/A</v>
      </c>
      <c r="K24" s="387" t="e">
        <f t="shared" ref="K24:K29" si="1">J24+I24</f>
        <v>#VALUE!</v>
      </c>
    </row>
    <row r="25" spans="2:11">
      <c r="B25" s="352"/>
      <c r="C25" s="353" t="s">
        <v>97</v>
      </c>
      <c r="D25" s="354"/>
      <c r="E25" s="355"/>
      <c r="F25" s="356" t="str">
        <f t="shared" si="0"/>
        <v>N/A</v>
      </c>
      <c r="G25" s="357"/>
      <c r="H25" s="358"/>
      <c r="I25" s="357"/>
      <c r="J25" s="358"/>
      <c r="K25" s="388">
        <f t="shared" si="1"/>
        <v>0</v>
      </c>
    </row>
    <row r="26" spans="2:11">
      <c r="B26" s="359"/>
      <c r="C26" s="360" t="s">
        <v>98</v>
      </c>
      <c r="D26" s="361"/>
      <c r="E26" s="362"/>
      <c r="F26" s="363" t="str">
        <f t="shared" si="0"/>
        <v>N/A</v>
      </c>
      <c r="G26" s="364"/>
      <c r="H26" s="365"/>
      <c r="I26" s="364"/>
      <c r="J26" s="365"/>
      <c r="K26" s="389">
        <f t="shared" si="1"/>
        <v>0</v>
      </c>
    </row>
    <row r="27" spans="2:11">
      <c r="B27" s="352" t="s">
        <v>99</v>
      </c>
      <c r="C27" s="347" t="s">
        <v>96</v>
      </c>
      <c r="D27" s="348">
        <f>SUM(D28:D29)</f>
        <v>0</v>
      </c>
      <c r="E27" s="348">
        <f>SUM(E28:E29)</f>
        <v>0</v>
      </c>
      <c r="F27" s="356" t="str">
        <f t="shared" si="0"/>
        <v>N/A</v>
      </c>
      <c r="G27" s="350">
        <f>MAX(G28:G29)</f>
        <v>0</v>
      </c>
      <c r="H27" s="358"/>
      <c r="I27" s="350" t="str">
        <f>IFERROR(SUMPRODUCT(E28:E29,I28:I29)/E27,"N/A")</f>
        <v>N/A</v>
      </c>
      <c r="J27" s="386" t="str">
        <f>IFERROR(SUMPRODUCT(E28:E29,J28:J29)/E27,"N/A")</f>
        <v>N/A</v>
      </c>
      <c r="K27" s="388" t="e">
        <f t="shared" si="1"/>
        <v>#VALUE!</v>
      </c>
    </row>
    <row r="28" spans="2:11">
      <c r="B28" s="352"/>
      <c r="C28" s="353" t="s">
        <v>97</v>
      </c>
      <c r="D28" s="366"/>
      <c r="E28" s="367"/>
      <c r="F28" s="368" t="str">
        <f t="shared" si="0"/>
        <v>N/A</v>
      </c>
      <c r="G28" s="369"/>
      <c r="H28" s="370"/>
      <c r="I28" s="369"/>
      <c r="J28" s="370"/>
      <c r="K28" s="388">
        <f t="shared" si="1"/>
        <v>0</v>
      </c>
    </row>
    <row r="29" ht="13.75" spans="2:11">
      <c r="B29" s="371"/>
      <c r="C29" s="372" t="s">
        <v>98</v>
      </c>
      <c r="D29" s="373"/>
      <c r="E29" s="374"/>
      <c r="F29" s="375" t="str">
        <f t="shared" si="0"/>
        <v>N/A</v>
      </c>
      <c r="G29" s="376"/>
      <c r="H29" s="377"/>
      <c r="I29" s="376"/>
      <c r="J29" s="377"/>
      <c r="K29" s="390">
        <f t="shared" si="1"/>
        <v>0</v>
      </c>
    </row>
    <row r="31" spans="2:2">
      <c r="B31" s="10" t="s">
        <v>100</v>
      </c>
    </row>
    <row r="32" ht="13.75" spans="2:2">
      <c r="B32" s="10"/>
    </row>
    <row r="33" spans="2:11">
      <c r="B33" s="59" t="s">
        <v>84</v>
      </c>
      <c r="C33" s="335"/>
      <c r="D33" s="336" t="s">
        <v>85</v>
      </c>
      <c r="E33" s="337" t="s">
        <v>85</v>
      </c>
      <c r="F33" s="114" t="s">
        <v>79</v>
      </c>
      <c r="G33" s="338" t="s">
        <v>86</v>
      </c>
      <c r="H33" s="339" t="s">
        <v>87</v>
      </c>
      <c r="I33" s="61" t="s">
        <v>88</v>
      </c>
      <c r="J33" s="60" t="s">
        <v>89</v>
      </c>
      <c r="K33" s="384" t="s">
        <v>90</v>
      </c>
    </row>
    <row r="34" spans="2:11">
      <c r="B34" s="340"/>
      <c r="C34" s="158"/>
      <c r="D34" s="341" t="s">
        <v>91</v>
      </c>
      <c r="E34" s="94" t="s">
        <v>92</v>
      </c>
      <c r="F34" s="18" t="s">
        <v>82</v>
      </c>
      <c r="G34" s="342" t="s">
        <v>93</v>
      </c>
      <c r="H34" s="343" t="s">
        <v>93</v>
      </c>
      <c r="I34" s="66"/>
      <c r="J34" s="65"/>
      <c r="K34" s="385"/>
    </row>
    <row r="35" spans="2:11">
      <c r="B35" s="340"/>
      <c r="C35" s="158"/>
      <c r="D35" s="341"/>
      <c r="E35" s="94" t="s">
        <v>79</v>
      </c>
      <c r="F35" s="18"/>
      <c r="G35" s="342" t="s">
        <v>94</v>
      </c>
      <c r="H35" s="343" t="s">
        <v>94</v>
      </c>
      <c r="I35" s="66"/>
      <c r="J35" s="65"/>
      <c r="K35" s="385"/>
    </row>
    <row r="36" spans="2:11">
      <c r="B36" s="340"/>
      <c r="C36" s="158"/>
      <c r="D36" s="344"/>
      <c r="E36" s="345"/>
      <c r="F36" s="18"/>
      <c r="G36" s="342" t="s">
        <v>95</v>
      </c>
      <c r="H36" s="343" t="s">
        <v>82</v>
      </c>
      <c r="I36" s="66"/>
      <c r="J36" s="65"/>
      <c r="K36" s="385"/>
    </row>
    <row r="37" spans="2:11">
      <c r="B37" s="346" t="s">
        <v>96</v>
      </c>
      <c r="C37" s="347" t="s">
        <v>96</v>
      </c>
      <c r="D37" s="348">
        <f>SUM(D38:D39)</f>
        <v>0</v>
      </c>
      <c r="E37" s="348">
        <f>SUM(E38:E39)</f>
        <v>0</v>
      </c>
      <c r="F37" s="349" t="str">
        <f>IFERROR(E37/D37,"N/A")</f>
        <v>N/A</v>
      </c>
      <c r="G37" s="350">
        <f>MAX(G38:G39)</f>
        <v>0</v>
      </c>
      <c r="H37" s="351"/>
      <c r="I37" s="350" t="str">
        <f>IFERROR(SUMPRODUCT(E38:E39,I38:I39)/E37,"N/A")</f>
        <v>N/A</v>
      </c>
      <c r="J37" s="386" t="str">
        <f>IFERROR(SUMPRODUCT(E38:E39,J38:J39)/E37,"N/A")</f>
        <v>N/A</v>
      </c>
      <c r="K37" s="387" t="e">
        <f>J37+I37</f>
        <v>#VALUE!</v>
      </c>
    </row>
    <row r="38" spans="2:11">
      <c r="B38" s="352"/>
      <c r="C38" s="353" t="s">
        <v>97</v>
      </c>
      <c r="D38" s="354"/>
      <c r="E38" s="355"/>
      <c r="F38" s="356" t="str">
        <f t="shared" ref="F38:F42" si="2">IFERROR(E38/D38,"N/A")</f>
        <v>N/A</v>
      </c>
      <c r="G38" s="357"/>
      <c r="H38" s="358"/>
      <c r="I38" s="357"/>
      <c r="J38" s="358"/>
      <c r="K38" s="388">
        <f t="shared" ref="K38:K42" si="3">J38+I38</f>
        <v>0</v>
      </c>
    </row>
    <row r="39" spans="2:11">
      <c r="B39" s="359"/>
      <c r="C39" s="360" t="s">
        <v>98</v>
      </c>
      <c r="D39" s="361"/>
      <c r="E39" s="362"/>
      <c r="F39" s="363" t="str">
        <f t="shared" si="2"/>
        <v>N/A</v>
      </c>
      <c r="G39" s="364"/>
      <c r="H39" s="365"/>
      <c r="I39" s="364"/>
      <c r="J39" s="365"/>
      <c r="K39" s="389">
        <f t="shared" si="3"/>
        <v>0</v>
      </c>
    </row>
    <row r="40" spans="2:11">
      <c r="B40" s="352" t="s">
        <v>99</v>
      </c>
      <c r="C40" s="353" t="s">
        <v>96</v>
      </c>
      <c r="D40" s="348">
        <f>SUM(D41:D42)</f>
        <v>0</v>
      </c>
      <c r="E40" s="348">
        <f>SUM(E41:E42)</f>
        <v>0</v>
      </c>
      <c r="F40" s="356" t="str">
        <f t="shared" si="2"/>
        <v>N/A</v>
      </c>
      <c r="G40" s="350">
        <f>MAX(G41:G42)</f>
        <v>0</v>
      </c>
      <c r="H40" s="358"/>
      <c r="I40" s="350" t="str">
        <f>IFERROR(SUMPRODUCT(E41:E42,I41:I42)/E40,"N/A")</f>
        <v>N/A</v>
      </c>
      <c r="J40" s="386" t="str">
        <f>IFERROR(SUMPRODUCT(E41:E42,J41:J42)/E40,"N/A")</f>
        <v>N/A</v>
      </c>
      <c r="K40" s="388" t="e">
        <f t="shared" si="3"/>
        <v>#VALUE!</v>
      </c>
    </row>
    <row r="41" spans="2:11">
      <c r="B41" s="352"/>
      <c r="C41" s="353" t="s">
        <v>97</v>
      </c>
      <c r="D41" s="366"/>
      <c r="E41" s="367"/>
      <c r="F41" s="368" t="str">
        <f t="shared" si="2"/>
        <v>N/A</v>
      </c>
      <c r="G41" s="369"/>
      <c r="H41" s="370"/>
      <c r="I41" s="369"/>
      <c r="J41" s="370"/>
      <c r="K41" s="388">
        <f t="shared" si="3"/>
        <v>0</v>
      </c>
    </row>
    <row r="42" ht="13.75" spans="2:11">
      <c r="B42" s="371"/>
      <c r="C42" s="372" t="s">
        <v>98</v>
      </c>
      <c r="D42" s="373"/>
      <c r="E42" s="374"/>
      <c r="F42" s="375" t="str">
        <f t="shared" si="2"/>
        <v>N/A</v>
      </c>
      <c r="G42" s="376"/>
      <c r="H42" s="377"/>
      <c r="I42" s="376"/>
      <c r="J42" s="377"/>
      <c r="K42" s="390">
        <f t="shared" si="3"/>
        <v>0</v>
      </c>
    </row>
    <row r="43" spans="3:9">
      <c r="C43" s="378"/>
      <c r="D43" s="378"/>
      <c r="E43" s="378"/>
      <c r="F43" s="378"/>
      <c r="G43" s="378"/>
      <c r="H43" s="378"/>
      <c r="I43" s="378"/>
    </row>
  </sheetData>
  <protectedRanges>
    <protectedRange sqref="F7:G8" name="区域1"/>
    <protectedRange sqref="E13 H16:H17 E16:F17" name="附表一"/>
  </protectedRanges>
  <mergeCells count="12">
    <mergeCell ref="C11:D11"/>
    <mergeCell ref="C12:D12"/>
    <mergeCell ref="C13:D13"/>
    <mergeCell ref="C14:D14"/>
    <mergeCell ref="C15:D15"/>
    <mergeCell ref="C16:D16"/>
    <mergeCell ref="B12:B13"/>
    <mergeCell ref="B14:B16"/>
    <mergeCell ref="B24:B26"/>
    <mergeCell ref="B27:B29"/>
    <mergeCell ref="B37:B39"/>
    <mergeCell ref="B40:B42"/>
  </mergeCells>
  <pageMargins left="0.700694444444445" right="0.700694444444445" top="0.751388888888889" bottom="0.751388888888889" header="0.297916666666667" footer="0.29791666666666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16"/>
  <sheetViews>
    <sheetView workbookViewId="0">
      <selection activeCell="C22" sqref="C22"/>
    </sheetView>
  </sheetViews>
  <sheetFormatPr defaultColWidth="8.90909090909091" defaultRowHeight="14"/>
  <cols>
    <col min="2" max="2" width="10.1818181818182" customWidth="1"/>
    <col min="3" max="3" width="13.3636363636364" customWidth="1"/>
    <col min="4" max="4" width="14.1818181818182" customWidth="1"/>
    <col min="5" max="5" width="15" customWidth="1"/>
  </cols>
  <sheetData>
    <row r="1" s="1" customFormat="1" ht="13" spans="2:14">
      <c r="B1" s="58"/>
      <c r="C1" s="58"/>
      <c r="J1" s="57"/>
      <c r="K1" s="57"/>
      <c r="M1" s="57"/>
      <c r="N1" s="57"/>
    </row>
    <row r="2" s="1" customFormat="1" ht="13" spans="2:14">
      <c r="B2" s="58" t="s">
        <v>0</v>
      </c>
      <c r="C2" s="58"/>
      <c r="J2" s="57"/>
      <c r="K2" s="57"/>
      <c r="M2" s="57"/>
      <c r="N2" s="57"/>
    </row>
    <row r="3" s="1" customFormat="1" ht="13" spans="2:14">
      <c r="B3" s="58" t="s">
        <v>62</v>
      </c>
      <c r="C3" s="58"/>
      <c r="J3" s="57"/>
      <c r="K3" s="57"/>
      <c r="M3" s="57"/>
      <c r="N3" s="57"/>
    </row>
    <row r="4" s="1" customFormat="1" ht="13" spans="10:14">
      <c r="J4" s="57"/>
      <c r="K4" s="57"/>
      <c r="M4" s="57"/>
      <c r="N4" s="57"/>
    </row>
    <row r="5" s="1" customFormat="1" ht="13" spans="10:14">
      <c r="J5" s="57"/>
      <c r="K5" s="57"/>
      <c r="M5" s="57"/>
      <c r="N5" s="57"/>
    </row>
    <row r="6" s="1" customFormat="1" ht="13" spans="2:14">
      <c r="B6" s="140" t="str">
        <f>摘要!$B$6</f>
        <v>XX地区</v>
      </c>
      <c r="C6" s="58" t="s">
        <v>101</v>
      </c>
      <c r="E6" s="58" t="s">
        <v>65</v>
      </c>
      <c r="F6" s="141">
        <f>摘要!$F$6</f>
        <v>0</v>
      </c>
      <c r="G6" s="141"/>
      <c r="J6" s="57"/>
      <c r="K6" s="57"/>
      <c r="M6" s="57"/>
      <c r="N6" s="57"/>
    </row>
    <row r="7" s="1" customFormat="1" ht="13" spans="2:14">
      <c r="B7" s="58"/>
      <c r="C7" s="58"/>
      <c r="D7" s="143"/>
      <c r="J7" s="57"/>
      <c r="K7" s="57"/>
      <c r="M7" s="57"/>
      <c r="N7" s="57"/>
    </row>
    <row r="8" s="1" customFormat="1" ht="15" customHeight="1" spans="2:14">
      <c r="B8" s="10" t="s">
        <v>102</v>
      </c>
      <c r="C8" s="58"/>
      <c r="J8" s="57"/>
      <c r="K8" s="57"/>
      <c r="M8" s="57"/>
      <c r="N8" s="101"/>
    </row>
    <row r="9" ht="14.75"/>
    <row r="10" spans="2:5">
      <c r="B10" s="313"/>
      <c r="C10" s="314" t="s">
        <v>88</v>
      </c>
      <c r="D10" s="314" t="s">
        <v>89</v>
      </c>
      <c r="E10" s="315" t="s">
        <v>90</v>
      </c>
    </row>
    <row r="11" ht="14.75" spans="2:5">
      <c r="B11" s="316" t="s">
        <v>103</v>
      </c>
      <c r="C11" s="317"/>
      <c r="D11" s="317"/>
      <c r="E11" s="318">
        <f>C11+D11</f>
        <v>0</v>
      </c>
    </row>
    <row r="13" s="1" customFormat="1" ht="13" spans="2:14">
      <c r="B13" s="10" t="s">
        <v>104</v>
      </c>
      <c r="J13" s="57"/>
      <c r="K13" s="57"/>
      <c r="M13" s="57"/>
      <c r="N13" s="57"/>
    </row>
    <row r="14" s="1" customFormat="1" ht="13.75" spans="10:14">
      <c r="J14" s="57"/>
      <c r="K14" s="57"/>
      <c r="M14" s="57"/>
      <c r="N14" s="57"/>
    </row>
    <row r="15" spans="2:5">
      <c r="B15" s="313"/>
      <c r="C15" s="314" t="s">
        <v>88</v>
      </c>
      <c r="D15" s="314" t="s">
        <v>89</v>
      </c>
      <c r="E15" s="315" t="s">
        <v>90</v>
      </c>
    </row>
    <row r="16" customHeight="1" spans="2:5">
      <c r="B16" s="316" t="s">
        <v>103</v>
      </c>
      <c r="C16" s="317"/>
      <c r="D16" s="317"/>
      <c r="E16" s="318">
        <f>C16+D16</f>
        <v>0</v>
      </c>
    </row>
  </sheetData>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37"/>
  <sheetViews>
    <sheetView topLeftCell="A4" workbookViewId="0">
      <selection activeCell="D10" sqref="D10"/>
    </sheetView>
  </sheetViews>
  <sheetFormatPr defaultColWidth="9" defaultRowHeight="13"/>
  <cols>
    <col min="1" max="1" width="8.45454545454546" style="1" customWidth="1"/>
    <col min="2" max="6" width="14.6363636363636" style="1" customWidth="1"/>
    <col min="7" max="7" width="13.1818181818182" style="1" customWidth="1"/>
    <col min="8" max="8" width="12.1818181818182" style="1" customWidth="1"/>
    <col min="9" max="9" width="12.0909090909091" style="1" customWidth="1"/>
    <col min="10" max="10" width="14.6363636363636" style="57" customWidth="1"/>
    <col min="11" max="11" width="12.9090909090909" style="57" customWidth="1"/>
    <col min="12" max="12" width="19.3636363636364" style="1" customWidth="1"/>
    <col min="13" max="13" width="17.6363636363636" style="57" customWidth="1"/>
    <col min="14" max="14" width="12.4545454545455" style="57" customWidth="1"/>
    <col min="15" max="17" width="14.6363636363636" style="1" customWidth="1"/>
    <col min="18" max="23" width="11.9090909090909" style="1" customWidth="1"/>
    <col min="24" max="24" width="9" style="1" customWidth="1"/>
    <col min="25" max="16384" width="9" style="1"/>
  </cols>
  <sheetData>
    <row r="1" spans="2:3">
      <c r="B1" s="58"/>
      <c r="C1" s="58"/>
    </row>
    <row r="2" spans="2:3">
      <c r="B2" s="58" t="s">
        <v>0</v>
      </c>
      <c r="C2" s="58"/>
    </row>
    <row r="3" spans="2:3">
      <c r="B3" s="58" t="s">
        <v>62</v>
      </c>
      <c r="C3" s="58"/>
    </row>
    <row r="6" spans="2:7">
      <c r="B6" s="140" t="str">
        <f>摘要!$B$6</f>
        <v>XX地区</v>
      </c>
      <c r="C6" s="58" t="s">
        <v>105</v>
      </c>
      <c r="E6" s="58" t="s">
        <v>65</v>
      </c>
      <c r="F6" s="141">
        <f>摘要!$F$6</f>
        <v>0</v>
      </c>
      <c r="G6" s="141"/>
    </row>
    <row r="7" spans="2:4">
      <c r="B7" s="58"/>
      <c r="C7" s="58"/>
      <c r="D7" s="143"/>
    </row>
    <row r="8" spans="2:14">
      <c r="B8" s="10" t="s">
        <v>102</v>
      </c>
      <c r="C8" s="58"/>
      <c r="N8" s="101"/>
    </row>
    <row r="9" ht="13.75" spans="2:14">
      <c r="B9" s="58"/>
      <c r="C9" s="58"/>
      <c r="N9" s="101"/>
    </row>
    <row r="10" spans="2:14">
      <c r="B10" s="59" t="s">
        <v>106</v>
      </c>
      <c r="C10" s="61" t="s">
        <v>70</v>
      </c>
      <c r="D10" s="60" t="s">
        <v>85</v>
      </c>
      <c r="E10" s="61" t="s">
        <v>85</v>
      </c>
      <c r="F10" s="60" t="s">
        <v>107</v>
      </c>
      <c r="G10" s="61" t="s">
        <v>79</v>
      </c>
      <c r="H10" s="60" t="s">
        <v>88</v>
      </c>
      <c r="I10" s="83" t="s">
        <v>88</v>
      </c>
      <c r="J10" s="62" t="s">
        <v>88</v>
      </c>
      <c r="K10" s="61" t="s">
        <v>89</v>
      </c>
      <c r="L10" s="63" t="s">
        <v>86</v>
      </c>
      <c r="M10" s="102" t="s">
        <v>87</v>
      </c>
      <c r="N10" s="103" t="s">
        <v>90</v>
      </c>
    </row>
    <row r="11" spans="2:14">
      <c r="B11" s="64"/>
      <c r="C11" s="66"/>
      <c r="D11" s="65" t="s">
        <v>91</v>
      </c>
      <c r="E11" s="66" t="s">
        <v>92</v>
      </c>
      <c r="F11" s="65" t="s">
        <v>82</v>
      </c>
      <c r="G11" s="66" t="s">
        <v>82</v>
      </c>
      <c r="H11" s="65" t="s">
        <v>70</v>
      </c>
      <c r="I11" s="86" t="s">
        <v>91</v>
      </c>
      <c r="J11" s="67" t="s">
        <v>92</v>
      </c>
      <c r="K11" s="66"/>
      <c r="L11" s="68" t="s">
        <v>93</v>
      </c>
      <c r="M11" s="104" t="s">
        <v>93</v>
      </c>
      <c r="N11" s="105"/>
    </row>
    <row r="12" spans="2:14">
      <c r="B12" s="64"/>
      <c r="C12" s="66"/>
      <c r="D12" s="69"/>
      <c r="E12" s="66" t="s">
        <v>79</v>
      </c>
      <c r="F12" s="65"/>
      <c r="G12" s="66"/>
      <c r="H12" s="65"/>
      <c r="I12" s="86"/>
      <c r="J12" s="67" t="s">
        <v>79</v>
      </c>
      <c r="K12" s="66"/>
      <c r="L12" s="68" t="s">
        <v>94</v>
      </c>
      <c r="M12" s="104" t="s">
        <v>94</v>
      </c>
      <c r="N12" s="105"/>
    </row>
    <row r="13" spans="2:14">
      <c r="B13" s="64"/>
      <c r="C13" s="66"/>
      <c r="D13" s="65"/>
      <c r="E13" s="66"/>
      <c r="F13" s="65"/>
      <c r="G13" s="66"/>
      <c r="H13" s="65"/>
      <c r="I13" s="86"/>
      <c r="J13" s="67"/>
      <c r="K13" s="66"/>
      <c r="L13" s="68" t="s">
        <v>95</v>
      </c>
      <c r="M13" s="104" t="s">
        <v>82</v>
      </c>
      <c r="N13" s="105"/>
    </row>
    <row r="14" spans="2:14">
      <c r="B14" s="301" t="s">
        <v>108</v>
      </c>
      <c r="C14" s="235"/>
      <c r="D14" s="236"/>
      <c r="E14" s="235"/>
      <c r="F14" s="238" t="str">
        <f t="shared" ref="F14" si="0">IFERROR(D14/C14,"N/A")</f>
        <v>N/A</v>
      </c>
      <c r="G14" s="290" t="str">
        <f t="shared" ref="G14" si="1">IFERROR(E14/D14,"N/A")</f>
        <v>N/A</v>
      </c>
      <c r="H14" s="239" t="str">
        <f t="shared" ref="H14:H21" si="2">IFERROR(J14*G14*F14,"N/A")</f>
        <v>N/A</v>
      </c>
      <c r="I14" s="265" t="str">
        <f t="shared" ref="I14:I21" si="3">IFERROR(J14*G14,"N/A")</f>
        <v>N/A</v>
      </c>
      <c r="J14" s="266"/>
      <c r="K14" s="284"/>
      <c r="L14" s="305" t="s">
        <v>109</v>
      </c>
      <c r="M14" s="257" t="s">
        <v>109</v>
      </c>
      <c r="N14" s="306">
        <f>IFERROR(K14+J14,"N/A")</f>
        <v>0</v>
      </c>
    </row>
    <row r="15" spans="2:14">
      <c r="B15" s="302" t="s">
        <v>110</v>
      </c>
      <c r="C15" s="241"/>
      <c r="D15" s="242"/>
      <c r="E15" s="241"/>
      <c r="F15" s="244" t="str">
        <f t="shared" ref="F15:F18" si="4">IFERROR(D15/C15,"N/A")</f>
        <v>N/A</v>
      </c>
      <c r="G15" s="291" t="str">
        <f t="shared" ref="G15:G18" si="5">IFERROR(E15/D15,"N/A")</f>
        <v>N/A</v>
      </c>
      <c r="H15" s="245" t="str">
        <f t="shared" si="2"/>
        <v>N/A</v>
      </c>
      <c r="I15" s="270" t="str">
        <f t="shared" si="3"/>
        <v>N/A</v>
      </c>
      <c r="J15" s="271"/>
      <c r="K15" s="285"/>
      <c r="L15" s="307" t="s">
        <v>109</v>
      </c>
      <c r="M15" s="258" t="s">
        <v>109</v>
      </c>
      <c r="N15" s="308">
        <f t="shared" ref="N15:N21" si="6">IFERROR(K15+J15,"N/A")</f>
        <v>0</v>
      </c>
    </row>
    <row r="16" spans="2:14">
      <c r="B16" s="302" t="s">
        <v>111</v>
      </c>
      <c r="C16" s="241"/>
      <c r="D16" s="242"/>
      <c r="E16" s="241"/>
      <c r="F16" s="244" t="str">
        <f t="shared" si="4"/>
        <v>N/A</v>
      </c>
      <c r="G16" s="291" t="str">
        <f t="shared" si="5"/>
        <v>N/A</v>
      </c>
      <c r="H16" s="245" t="str">
        <f t="shared" si="2"/>
        <v>N/A</v>
      </c>
      <c r="I16" s="270" t="str">
        <f t="shared" si="3"/>
        <v>N/A</v>
      </c>
      <c r="J16" s="271"/>
      <c r="K16" s="285"/>
      <c r="L16" s="307" t="s">
        <v>109</v>
      </c>
      <c r="M16" s="258" t="s">
        <v>109</v>
      </c>
      <c r="N16" s="308">
        <f t="shared" si="6"/>
        <v>0</v>
      </c>
    </row>
    <row r="17" spans="2:14">
      <c r="B17" s="302" t="s">
        <v>112</v>
      </c>
      <c r="C17" s="241"/>
      <c r="D17" s="242"/>
      <c r="E17" s="241"/>
      <c r="F17" s="244" t="str">
        <f t="shared" si="4"/>
        <v>N/A</v>
      </c>
      <c r="G17" s="291" t="str">
        <f t="shared" si="5"/>
        <v>N/A</v>
      </c>
      <c r="H17" s="245" t="str">
        <f t="shared" si="2"/>
        <v>N/A</v>
      </c>
      <c r="I17" s="270" t="str">
        <f t="shared" si="3"/>
        <v>N/A</v>
      </c>
      <c r="J17" s="271"/>
      <c r="K17" s="285"/>
      <c r="L17" s="271"/>
      <c r="M17" s="285"/>
      <c r="N17" s="308">
        <f t="shared" si="6"/>
        <v>0</v>
      </c>
    </row>
    <row r="18" spans="2:14">
      <c r="B18" s="302" t="s">
        <v>113</v>
      </c>
      <c r="C18" s="241"/>
      <c r="D18" s="242"/>
      <c r="E18" s="241"/>
      <c r="F18" s="244" t="str">
        <f t="shared" si="4"/>
        <v>N/A</v>
      </c>
      <c r="G18" s="291" t="str">
        <f t="shared" si="5"/>
        <v>N/A</v>
      </c>
      <c r="H18" s="245" t="str">
        <f t="shared" si="2"/>
        <v>N/A</v>
      </c>
      <c r="I18" s="270" t="str">
        <f t="shared" si="3"/>
        <v>N/A</v>
      </c>
      <c r="J18" s="271"/>
      <c r="K18" s="285"/>
      <c r="L18" s="271"/>
      <c r="M18" s="285"/>
      <c r="N18" s="308">
        <f t="shared" si="6"/>
        <v>0</v>
      </c>
    </row>
    <row r="19" spans="2:14">
      <c r="B19" s="302" t="s">
        <v>114</v>
      </c>
      <c r="C19" s="241"/>
      <c r="D19" s="242"/>
      <c r="E19" s="241"/>
      <c r="F19" s="244" t="str">
        <f t="shared" ref="F19:F21" si="7">IFERROR(D19/C19,"N/A")</f>
        <v>N/A</v>
      </c>
      <c r="G19" s="291" t="str">
        <f t="shared" ref="G19:G21" si="8">IFERROR(E19/D19,"N/A")</f>
        <v>N/A</v>
      </c>
      <c r="H19" s="245" t="str">
        <f t="shared" si="2"/>
        <v>N/A</v>
      </c>
      <c r="I19" s="270" t="str">
        <f t="shared" si="3"/>
        <v>N/A</v>
      </c>
      <c r="J19" s="271"/>
      <c r="K19" s="285"/>
      <c r="L19" s="271"/>
      <c r="M19" s="285"/>
      <c r="N19" s="308">
        <f t="shared" si="6"/>
        <v>0</v>
      </c>
    </row>
    <row r="20" spans="2:14">
      <c r="B20" s="303" t="s">
        <v>115</v>
      </c>
      <c r="C20" s="247"/>
      <c r="D20" s="248"/>
      <c r="E20" s="247"/>
      <c r="F20" s="250" t="str">
        <f t="shared" si="7"/>
        <v>N/A</v>
      </c>
      <c r="G20" s="292" t="str">
        <f t="shared" si="8"/>
        <v>N/A</v>
      </c>
      <c r="H20" s="245" t="str">
        <f t="shared" si="2"/>
        <v>N/A</v>
      </c>
      <c r="I20" s="270" t="str">
        <f t="shared" si="3"/>
        <v>N/A</v>
      </c>
      <c r="J20" s="276"/>
      <c r="K20" s="286"/>
      <c r="L20" s="276"/>
      <c r="M20" s="286"/>
      <c r="N20" s="309">
        <f t="shared" si="6"/>
        <v>0</v>
      </c>
    </row>
    <row r="21" s="2" customFormat="1" ht="13.75" spans="2:14">
      <c r="B21" s="75" t="s">
        <v>96</v>
      </c>
      <c r="C21" s="253">
        <f>SUM(C14:C20)</f>
        <v>0</v>
      </c>
      <c r="D21" s="252">
        <f t="shared" ref="D21" si="9">SUM(D14:D20)</f>
        <v>0</v>
      </c>
      <c r="E21" s="253">
        <f t="shared" ref="E21" si="10">SUM(E14:E20)</f>
        <v>0</v>
      </c>
      <c r="F21" s="255" t="str">
        <f t="shared" si="7"/>
        <v>N/A</v>
      </c>
      <c r="G21" s="293" t="str">
        <f t="shared" si="8"/>
        <v>N/A</v>
      </c>
      <c r="H21" s="304" t="str">
        <f t="shared" si="2"/>
        <v>N/A</v>
      </c>
      <c r="I21" s="310" t="str">
        <f t="shared" si="3"/>
        <v>N/A</v>
      </c>
      <c r="J21" s="281" t="str">
        <f>IFERROR(SUMPRODUCT(J14:J20,E14:E20)/E21,"N/A")</f>
        <v>N/A</v>
      </c>
      <c r="K21" s="263" t="str">
        <f>IFERROR(SUMPRODUCT(K14:K20,E14:E20)/E21,"N/A")</f>
        <v>N/A</v>
      </c>
      <c r="L21" s="281">
        <f>MAX(L17:L20)</f>
        <v>0</v>
      </c>
      <c r="M21" s="263" t="str">
        <f>IFERROR(SUMPRODUCT(M17:M20,E17:E20)/SUM(E17:E20),"N/A")</f>
        <v>N/A</v>
      </c>
      <c r="N21" s="311" t="str">
        <f t="shared" si="6"/>
        <v>N/A</v>
      </c>
    </row>
    <row r="23" spans="2:2">
      <c r="B23" s="10" t="s">
        <v>104</v>
      </c>
    </row>
    <row r="24" ht="13.75"/>
    <row r="25" spans="2:14">
      <c r="B25" s="59" t="s">
        <v>106</v>
      </c>
      <c r="C25" s="61" t="s">
        <v>70</v>
      </c>
      <c r="D25" s="60" t="s">
        <v>85</v>
      </c>
      <c r="E25" s="61" t="s">
        <v>85</v>
      </c>
      <c r="F25" s="60" t="s">
        <v>107</v>
      </c>
      <c r="G25" s="61" t="s">
        <v>79</v>
      </c>
      <c r="H25" s="60" t="s">
        <v>88</v>
      </c>
      <c r="I25" s="83" t="s">
        <v>88</v>
      </c>
      <c r="J25" s="62" t="s">
        <v>88</v>
      </c>
      <c r="K25" s="61" t="s">
        <v>89</v>
      </c>
      <c r="L25" s="63" t="s">
        <v>86</v>
      </c>
      <c r="M25" s="102" t="s">
        <v>87</v>
      </c>
      <c r="N25" s="103" t="s">
        <v>90</v>
      </c>
    </row>
    <row r="26" spans="2:14">
      <c r="B26" s="64"/>
      <c r="C26" s="66"/>
      <c r="D26" s="65" t="s">
        <v>91</v>
      </c>
      <c r="E26" s="66" t="s">
        <v>92</v>
      </c>
      <c r="F26" s="65" t="s">
        <v>82</v>
      </c>
      <c r="G26" s="66" t="s">
        <v>82</v>
      </c>
      <c r="H26" s="65" t="s">
        <v>70</v>
      </c>
      <c r="I26" s="86" t="s">
        <v>91</v>
      </c>
      <c r="J26" s="67" t="s">
        <v>92</v>
      </c>
      <c r="K26" s="66"/>
      <c r="L26" s="68" t="s">
        <v>93</v>
      </c>
      <c r="M26" s="104" t="s">
        <v>93</v>
      </c>
      <c r="N26" s="105"/>
    </row>
    <row r="27" spans="2:14">
      <c r="B27" s="64"/>
      <c r="C27" s="66"/>
      <c r="D27" s="69"/>
      <c r="E27" s="66" t="s">
        <v>79</v>
      </c>
      <c r="F27" s="65"/>
      <c r="G27" s="66"/>
      <c r="H27" s="65"/>
      <c r="I27" s="86"/>
      <c r="J27" s="67" t="s">
        <v>79</v>
      </c>
      <c r="K27" s="66"/>
      <c r="L27" s="68" t="s">
        <v>94</v>
      </c>
      <c r="M27" s="104" t="s">
        <v>94</v>
      </c>
      <c r="N27" s="105"/>
    </row>
    <row r="28" spans="2:14">
      <c r="B28" s="64"/>
      <c r="C28" s="66"/>
      <c r="D28" s="65"/>
      <c r="E28" s="66"/>
      <c r="F28" s="65"/>
      <c r="G28" s="66"/>
      <c r="H28" s="65"/>
      <c r="I28" s="86"/>
      <c r="J28" s="67"/>
      <c r="K28" s="66"/>
      <c r="L28" s="68" t="s">
        <v>95</v>
      </c>
      <c r="M28" s="104" t="s">
        <v>82</v>
      </c>
      <c r="N28" s="105"/>
    </row>
    <row r="29" spans="2:14">
      <c r="B29" s="301" t="s">
        <v>108</v>
      </c>
      <c r="C29" s="235"/>
      <c r="D29" s="236"/>
      <c r="E29" s="235"/>
      <c r="F29" s="238" t="str">
        <f t="shared" ref="F29:G35" si="11">IFERROR(D29/C29,"N/A")</f>
        <v>N/A</v>
      </c>
      <c r="G29" s="290" t="str">
        <f t="shared" si="11"/>
        <v>N/A</v>
      </c>
      <c r="H29" s="257" t="str">
        <f>IFERROR(J29*G29*F29,"N/A")</f>
        <v>N/A</v>
      </c>
      <c r="I29" s="294" t="str">
        <f>IFERROR(J29*G29,"N/A")</f>
        <v>N/A</v>
      </c>
      <c r="J29" s="266"/>
      <c r="K29" s="284"/>
      <c r="L29" s="305" t="s">
        <v>109</v>
      </c>
      <c r="M29" s="257" t="s">
        <v>109</v>
      </c>
      <c r="N29" s="306">
        <f>IFERROR(K29+J29,"N/A")</f>
        <v>0</v>
      </c>
    </row>
    <row r="30" spans="2:14">
      <c r="B30" s="302" t="s">
        <v>110</v>
      </c>
      <c r="C30" s="241"/>
      <c r="D30" s="242"/>
      <c r="E30" s="241"/>
      <c r="F30" s="244" t="str">
        <f t="shared" si="11"/>
        <v>N/A</v>
      </c>
      <c r="G30" s="291" t="str">
        <f t="shared" si="11"/>
        <v>N/A</v>
      </c>
      <c r="H30" s="258" t="str">
        <f t="shared" ref="H30:H36" si="12">IFERROR(J30*G30*F30,"N/A")</f>
        <v>N/A</v>
      </c>
      <c r="I30" s="296" t="str">
        <f t="shared" ref="I30:I36" si="13">IFERROR(J30*G30,"N/A")</f>
        <v>N/A</v>
      </c>
      <c r="J30" s="271"/>
      <c r="K30" s="285"/>
      <c r="L30" s="307" t="s">
        <v>109</v>
      </c>
      <c r="M30" s="258" t="s">
        <v>109</v>
      </c>
      <c r="N30" s="308">
        <f t="shared" ref="N30:N36" si="14">IFERROR(K30+J30,"N/A")</f>
        <v>0</v>
      </c>
    </row>
    <row r="31" spans="2:14">
      <c r="B31" s="302" t="s">
        <v>111</v>
      </c>
      <c r="C31" s="241"/>
      <c r="D31" s="242"/>
      <c r="E31" s="241"/>
      <c r="F31" s="244" t="str">
        <f t="shared" si="11"/>
        <v>N/A</v>
      </c>
      <c r="G31" s="291" t="str">
        <f t="shared" si="11"/>
        <v>N/A</v>
      </c>
      <c r="H31" s="258" t="str">
        <f t="shared" si="12"/>
        <v>N/A</v>
      </c>
      <c r="I31" s="296" t="str">
        <f t="shared" si="13"/>
        <v>N/A</v>
      </c>
      <c r="J31" s="271"/>
      <c r="K31" s="285"/>
      <c r="L31" s="307" t="s">
        <v>109</v>
      </c>
      <c r="M31" s="258" t="s">
        <v>109</v>
      </c>
      <c r="N31" s="308">
        <f t="shared" si="14"/>
        <v>0</v>
      </c>
    </row>
    <row r="32" spans="2:14">
      <c r="B32" s="302" t="s">
        <v>112</v>
      </c>
      <c r="C32" s="241"/>
      <c r="D32" s="242"/>
      <c r="E32" s="241"/>
      <c r="F32" s="244" t="str">
        <f>IFERROR(D32/C32,"N/A")</f>
        <v>N/A</v>
      </c>
      <c r="G32" s="291" t="str">
        <f t="shared" si="11"/>
        <v>N/A</v>
      </c>
      <c r="H32" s="258" t="str">
        <f t="shared" si="12"/>
        <v>N/A</v>
      </c>
      <c r="I32" s="296" t="str">
        <f t="shared" si="13"/>
        <v>N/A</v>
      </c>
      <c r="J32" s="271"/>
      <c r="K32" s="285"/>
      <c r="L32" s="271"/>
      <c r="M32" s="285"/>
      <c r="N32" s="308">
        <f t="shared" si="14"/>
        <v>0</v>
      </c>
    </row>
    <row r="33" spans="2:14">
      <c r="B33" s="302" t="s">
        <v>113</v>
      </c>
      <c r="C33" s="241"/>
      <c r="D33" s="242"/>
      <c r="E33" s="241"/>
      <c r="F33" s="244" t="str">
        <f t="shared" si="11"/>
        <v>N/A</v>
      </c>
      <c r="G33" s="291" t="str">
        <f t="shared" si="11"/>
        <v>N/A</v>
      </c>
      <c r="H33" s="258" t="str">
        <f t="shared" si="12"/>
        <v>N/A</v>
      </c>
      <c r="I33" s="296" t="str">
        <f t="shared" si="13"/>
        <v>N/A</v>
      </c>
      <c r="J33" s="271"/>
      <c r="K33" s="285"/>
      <c r="L33" s="271"/>
      <c r="M33" s="285"/>
      <c r="N33" s="308">
        <f t="shared" si="14"/>
        <v>0</v>
      </c>
    </row>
    <row r="34" spans="2:14">
      <c r="B34" s="302" t="s">
        <v>114</v>
      </c>
      <c r="C34" s="241"/>
      <c r="D34" s="242"/>
      <c r="E34" s="241"/>
      <c r="F34" s="244" t="str">
        <f t="shared" si="11"/>
        <v>N/A</v>
      </c>
      <c r="G34" s="291" t="str">
        <f t="shared" si="11"/>
        <v>N/A</v>
      </c>
      <c r="H34" s="258" t="str">
        <f t="shared" si="12"/>
        <v>N/A</v>
      </c>
      <c r="I34" s="296" t="str">
        <f t="shared" si="13"/>
        <v>N/A</v>
      </c>
      <c r="J34" s="271"/>
      <c r="K34" s="285"/>
      <c r="L34" s="271"/>
      <c r="M34" s="285"/>
      <c r="N34" s="308">
        <f t="shared" si="14"/>
        <v>0</v>
      </c>
    </row>
    <row r="35" spans="2:14">
      <c r="B35" s="303" t="s">
        <v>115</v>
      </c>
      <c r="C35" s="247"/>
      <c r="D35" s="248"/>
      <c r="E35" s="247"/>
      <c r="F35" s="250" t="str">
        <f t="shared" si="11"/>
        <v>N/A</v>
      </c>
      <c r="G35" s="292" t="str">
        <f t="shared" si="11"/>
        <v>N/A</v>
      </c>
      <c r="H35" s="259" t="str">
        <f t="shared" si="12"/>
        <v>N/A</v>
      </c>
      <c r="I35" s="298" t="str">
        <f t="shared" si="13"/>
        <v>N/A</v>
      </c>
      <c r="J35" s="276"/>
      <c r="K35" s="286"/>
      <c r="L35" s="276"/>
      <c r="M35" s="286"/>
      <c r="N35" s="309">
        <f t="shared" si="14"/>
        <v>0</v>
      </c>
    </row>
    <row r="36" s="2" customFormat="1" ht="13.75" spans="2:14">
      <c r="B36" s="75" t="s">
        <v>96</v>
      </c>
      <c r="C36" s="253">
        <f>SUM(C29:C35)</f>
        <v>0</v>
      </c>
      <c r="D36" s="252">
        <f t="shared" ref="D36:E36" si="15">SUM(D29:D35)</f>
        <v>0</v>
      </c>
      <c r="E36" s="253">
        <f t="shared" si="15"/>
        <v>0</v>
      </c>
      <c r="F36" s="255" t="str">
        <f t="shared" ref="F36" si="16">IFERROR(D36/C36,"N/A")</f>
        <v>N/A</v>
      </c>
      <c r="G36" s="254" t="str">
        <f t="shared" ref="G36" si="17">IFERROR(E36/D36,"N/A")</f>
        <v>N/A</v>
      </c>
      <c r="H36" s="263" t="str">
        <f t="shared" si="12"/>
        <v>N/A</v>
      </c>
      <c r="I36" s="300" t="str">
        <f t="shared" si="13"/>
        <v>N/A</v>
      </c>
      <c r="J36" s="281" t="str">
        <f>IFERROR(SUMPRODUCT(J29:J35,E29:E35)/E36,"N/A")</f>
        <v>N/A</v>
      </c>
      <c r="K36" s="263" t="str">
        <f>IFERROR(SUMPRODUCT(K29:K35,E29:E35)/E36,"N/A")</f>
        <v>N/A</v>
      </c>
      <c r="L36" s="281">
        <f>MAX(L32:L35)</f>
        <v>0</v>
      </c>
      <c r="M36" s="263" t="str">
        <f>IFERROR(SUMPRODUCT(M32:M35,E32:E35)/SUM(E32:E35),"N/A")</f>
        <v>N/A</v>
      </c>
      <c r="N36" s="311" t="str">
        <f t="shared" si="14"/>
        <v>N/A</v>
      </c>
    </row>
    <row r="37" spans="2:14">
      <c r="B37" s="78"/>
      <c r="C37" s="78"/>
      <c r="D37" s="79"/>
      <c r="E37" s="79"/>
      <c r="F37" s="79"/>
      <c r="G37" s="80"/>
      <c r="H37" s="264"/>
      <c r="I37" s="81"/>
      <c r="J37" s="81"/>
      <c r="K37" s="81"/>
      <c r="L37" s="312"/>
      <c r="N37" s="101"/>
    </row>
  </sheetData>
  <pageMargins left="0.700694444444445" right="0.700694444444445" top="0.751388888888889" bottom="0.751388888888889" header="0.297916666666667" footer="0.297916666666667"/>
  <pageSetup paperSize="8"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35"/>
  <sheetViews>
    <sheetView workbookViewId="0">
      <selection activeCell="B23" sqref="B23"/>
    </sheetView>
  </sheetViews>
  <sheetFormatPr defaultColWidth="9" defaultRowHeight="13"/>
  <cols>
    <col min="1" max="1" width="8.45454545454546" style="1" customWidth="1"/>
    <col min="2" max="5" width="14.6363636363636" style="1" customWidth="1"/>
    <col min="6" max="6" width="12.6363636363636" style="1" customWidth="1"/>
    <col min="7" max="7" width="13.0909090909091" style="1" customWidth="1"/>
    <col min="8" max="8" width="13" style="1" customWidth="1"/>
    <col min="9" max="9" width="12.4545454545455" style="1" customWidth="1"/>
    <col min="10" max="11" width="14.6363636363636" style="57" customWidth="1"/>
    <col min="12" max="12" width="18.0909090909091" style="1" customWidth="1"/>
    <col min="13" max="13" width="18.6363636363636" style="57" customWidth="1"/>
    <col min="14" max="14" width="12.4545454545455" style="57" customWidth="1"/>
    <col min="15" max="17" width="14.6363636363636" style="1" customWidth="1"/>
    <col min="18" max="23" width="11.9090909090909" style="1" customWidth="1"/>
    <col min="24" max="24" width="9" style="1" customWidth="1"/>
    <col min="25" max="16384" width="9" style="1"/>
  </cols>
  <sheetData>
    <row r="1" spans="2:3">
      <c r="B1" s="58"/>
      <c r="C1" s="58"/>
    </row>
    <row r="2" spans="2:3">
      <c r="B2" s="58" t="s">
        <v>0</v>
      </c>
      <c r="C2" s="58"/>
    </row>
    <row r="3" spans="2:3">
      <c r="B3" s="58" t="s">
        <v>62</v>
      </c>
      <c r="C3" s="58"/>
    </row>
    <row r="6" spans="2:7">
      <c r="B6" s="140" t="str">
        <f>摘要!$B$6</f>
        <v>XX地区</v>
      </c>
      <c r="C6" s="58" t="s">
        <v>116</v>
      </c>
      <c r="E6" s="58" t="s">
        <v>65</v>
      </c>
      <c r="F6" s="141">
        <f>摘要!$F$6</f>
        <v>0</v>
      </c>
      <c r="G6" s="141"/>
    </row>
    <row r="7" spans="2:4">
      <c r="B7" s="58"/>
      <c r="C7" s="58"/>
      <c r="D7" s="143"/>
    </row>
    <row r="8" spans="2:3">
      <c r="B8" s="10" t="s">
        <v>102</v>
      </c>
      <c r="C8" s="58"/>
    </row>
    <row r="9" ht="13.75" spans="2:3">
      <c r="B9" s="58"/>
      <c r="C9" s="58"/>
    </row>
    <row r="10" spans="2:14">
      <c r="B10" s="82" t="s">
        <v>84</v>
      </c>
      <c r="C10" s="61" t="s">
        <v>70</v>
      </c>
      <c r="D10" s="61" t="s">
        <v>85</v>
      </c>
      <c r="E10" s="61" t="s">
        <v>85</v>
      </c>
      <c r="F10" s="61" t="s">
        <v>107</v>
      </c>
      <c r="G10" s="61" t="s">
        <v>79</v>
      </c>
      <c r="H10" s="114" t="s">
        <v>88</v>
      </c>
      <c r="I10" s="83" t="s">
        <v>88</v>
      </c>
      <c r="J10" s="83" t="s">
        <v>88</v>
      </c>
      <c r="K10" s="61" t="s">
        <v>89</v>
      </c>
      <c r="L10" s="84" t="s">
        <v>86</v>
      </c>
      <c r="M10" s="102" t="s">
        <v>87</v>
      </c>
      <c r="N10" s="103" t="s">
        <v>90</v>
      </c>
    </row>
    <row r="11" spans="2:14">
      <c r="B11" s="85"/>
      <c r="C11" s="66"/>
      <c r="D11" s="66" t="s">
        <v>91</v>
      </c>
      <c r="E11" s="66" t="s">
        <v>92</v>
      </c>
      <c r="F11" s="66" t="s">
        <v>82</v>
      </c>
      <c r="G11" s="66" t="s">
        <v>82</v>
      </c>
      <c r="H11" s="18" t="s">
        <v>70</v>
      </c>
      <c r="I11" s="86" t="s">
        <v>91</v>
      </c>
      <c r="J11" s="86" t="s">
        <v>92</v>
      </c>
      <c r="K11" s="66"/>
      <c r="L11" s="87" t="s">
        <v>93</v>
      </c>
      <c r="M11" s="104" t="s">
        <v>93</v>
      </c>
      <c r="N11" s="105"/>
    </row>
    <row r="12" spans="2:14">
      <c r="B12" s="85"/>
      <c r="C12" s="66"/>
      <c r="D12" s="88"/>
      <c r="E12" s="66" t="s">
        <v>79</v>
      </c>
      <c r="F12" s="66"/>
      <c r="G12" s="66"/>
      <c r="H12" s="18"/>
      <c r="I12" s="86"/>
      <c r="J12" s="86" t="s">
        <v>79</v>
      </c>
      <c r="K12" s="66"/>
      <c r="L12" s="87" t="s">
        <v>94</v>
      </c>
      <c r="M12" s="104" t="s">
        <v>94</v>
      </c>
      <c r="N12" s="105"/>
    </row>
    <row r="13" spans="2:14">
      <c r="B13" s="85"/>
      <c r="C13" s="66"/>
      <c r="D13" s="66"/>
      <c r="E13" s="66"/>
      <c r="F13" s="66"/>
      <c r="G13" s="66"/>
      <c r="H13" s="18"/>
      <c r="I13" s="86"/>
      <c r="J13" s="86"/>
      <c r="K13" s="66"/>
      <c r="L13" s="87" t="s">
        <v>95</v>
      </c>
      <c r="M13" s="104" t="s">
        <v>82</v>
      </c>
      <c r="N13" s="105"/>
    </row>
    <row r="14" spans="2:14">
      <c r="B14" s="150" t="s">
        <v>99</v>
      </c>
      <c r="C14" s="236"/>
      <c r="D14" s="235"/>
      <c r="E14" s="236"/>
      <c r="F14" s="290" t="str">
        <f t="shared" ref="F14:F20" si="0">IFERROR(D14/C14,"N/A")</f>
        <v>N/A</v>
      </c>
      <c r="G14" s="290" t="str">
        <f t="shared" ref="G14:G20" si="1">IFERROR(E14/D14,"N/A")</f>
        <v>N/A</v>
      </c>
      <c r="H14" s="257" t="str">
        <f t="shared" ref="H14:H20" si="2">IFERROR(J14*G14*F14,"N/A")</f>
        <v>N/A</v>
      </c>
      <c r="I14" s="294" t="str">
        <f t="shared" ref="I14:I20" si="3">IFERROR(J14*G14,"N/A")</f>
        <v>N/A</v>
      </c>
      <c r="J14" s="295"/>
      <c r="K14" s="267"/>
      <c r="L14" s="266"/>
      <c r="M14" s="268"/>
      <c r="N14" s="269">
        <f>IFERROR(K14+J14,"N/A")</f>
        <v>0</v>
      </c>
    </row>
    <row r="15" spans="2:14">
      <c r="B15" s="123" t="s">
        <v>117</v>
      </c>
      <c r="C15" s="242"/>
      <c r="D15" s="241"/>
      <c r="E15" s="242"/>
      <c r="F15" s="291" t="str">
        <f t="shared" si="0"/>
        <v>N/A</v>
      </c>
      <c r="G15" s="291" t="str">
        <f t="shared" si="1"/>
        <v>N/A</v>
      </c>
      <c r="H15" s="258" t="str">
        <f t="shared" si="2"/>
        <v>N/A</v>
      </c>
      <c r="I15" s="296" t="str">
        <f t="shared" si="3"/>
        <v>N/A</v>
      </c>
      <c r="J15" s="297"/>
      <c r="K15" s="272"/>
      <c r="L15" s="271"/>
      <c r="M15" s="273"/>
      <c r="N15" s="274">
        <f t="shared" ref="N15:N20" si="4">IFERROR(K15+J15,"N/A")</f>
        <v>0</v>
      </c>
    </row>
    <row r="16" spans="2:14">
      <c r="B16" s="123" t="s">
        <v>118</v>
      </c>
      <c r="C16" s="242"/>
      <c r="D16" s="241"/>
      <c r="E16" s="242"/>
      <c r="F16" s="291" t="str">
        <f t="shared" si="0"/>
        <v>N/A</v>
      </c>
      <c r="G16" s="291" t="str">
        <f t="shared" si="1"/>
        <v>N/A</v>
      </c>
      <c r="H16" s="258" t="str">
        <f t="shared" si="2"/>
        <v>N/A</v>
      </c>
      <c r="I16" s="296" t="str">
        <f t="shared" si="3"/>
        <v>N/A</v>
      </c>
      <c r="J16" s="297"/>
      <c r="K16" s="272"/>
      <c r="L16" s="271"/>
      <c r="M16" s="273"/>
      <c r="N16" s="274">
        <f t="shared" si="4"/>
        <v>0</v>
      </c>
    </row>
    <row r="17" spans="2:14">
      <c r="B17" s="123" t="s">
        <v>119</v>
      </c>
      <c r="C17" s="242"/>
      <c r="D17" s="241"/>
      <c r="E17" s="242"/>
      <c r="F17" s="291" t="str">
        <f t="shared" si="0"/>
        <v>N/A</v>
      </c>
      <c r="G17" s="291" t="str">
        <f t="shared" si="1"/>
        <v>N/A</v>
      </c>
      <c r="H17" s="258" t="str">
        <f t="shared" si="2"/>
        <v>N/A</v>
      </c>
      <c r="I17" s="296" t="str">
        <f t="shared" si="3"/>
        <v>N/A</v>
      </c>
      <c r="J17" s="297"/>
      <c r="K17" s="272"/>
      <c r="L17" s="271"/>
      <c r="M17" s="273"/>
      <c r="N17" s="274">
        <f t="shared" si="4"/>
        <v>0</v>
      </c>
    </row>
    <row r="18" spans="2:14">
      <c r="B18" s="123" t="s">
        <v>120</v>
      </c>
      <c r="C18" s="242"/>
      <c r="D18" s="241"/>
      <c r="E18" s="242"/>
      <c r="F18" s="291" t="str">
        <f t="shared" si="0"/>
        <v>N/A</v>
      </c>
      <c r="G18" s="291" t="str">
        <f t="shared" si="1"/>
        <v>N/A</v>
      </c>
      <c r="H18" s="258" t="str">
        <f t="shared" si="2"/>
        <v>N/A</v>
      </c>
      <c r="I18" s="296" t="str">
        <f t="shared" si="3"/>
        <v>N/A</v>
      </c>
      <c r="J18" s="297"/>
      <c r="K18" s="272"/>
      <c r="L18" s="271"/>
      <c r="M18" s="273"/>
      <c r="N18" s="274">
        <f t="shared" si="4"/>
        <v>0</v>
      </c>
    </row>
    <row r="19" spans="2:14">
      <c r="B19" s="123" t="s">
        <v>121</v>
      </c>
      <c r="C19" s="242"/>
      <c r="D19" s="241"/>
      <c r="E19" s="242"/>
      <c r="F19" s="292" t="str">
        <f t="shared" si="0"/>
        <v>N/A</v>
      </c>
      <c r="G19" s="292" t="str">
        <f t="shared" si="1"/>
        <v>N/A</v>
      </c>
      <c r="H19" s="259" t="str">
        <f t="shared" si="2"/>
        <v>N/A</v>
      </c>
      <c r="I19" s="298" t="str">
        <f t="shared" si="3"/>
        <v>N/A</v>
      </c>
      <c r="J19" s="299"/>
      <c r="K19" s="272"/>
      <c r="L19" s="271"/>
      <c r="M19" s="273"/>
      <c r="N19" s="279">
        <f t="shared" si="4"/>
        <v>0</v>
      </c>
    </row>
    <row r="20" s="2" customFormat="1" ht="13.75" spans="2:14">
      <c r="B20" s="169" t="s">
        <v>96</v>
      </c>
      <c r="C20" s="260">
        <f>SUM(C14:C19)</f>
        <v>0</v>
      </c>
      <c r="D20" s="173">
        <f t="shared" ref="D20:E20" si="5">SUM(D14:D19)</f>
        <v>0</v>
      </c>
      <c r="E20" s="260">
        <f t="shared" si="5"/>
        <v>0</v>
      </c>
      <c r="F20" s="293" t="str">
        <f t="shared" si="0"/>
        <v>N/A</v>
      </c>
      <c r="G20" s="293" t="str">
        <f t="shared" si="1"/>
        <v>N/A</v>
      </c>
      <c r="H20" s="263" t="str">
        <f t="shared" si="2"/>
        <v>N/A</v>
      </c>
      <c r="I20" s="300" t="str">
        <f t="shared" si="3"/>
        <v>N/A</v>
      </c>
      <c r="J20" s="281" t="str">
        <f>IFERROR(SUMPRODUCT(J14:J19,E14:E19)/E20,"N/A")</f>
        <v>N/A</v>
      </c>
      <c r="K20" s="287">
        <f>IFERROR(SUMPRODUCT(K14:K19,E14:E19)/E20,0)</f>
        <v>0</v>
      </c>
      <c r="L20" s="288">
        <f>MAX(L14:L19)</f>
        <v>0</v>
      </c>
      <c r="M20" s="289"/>
      <c r="N20" s="283" t="str">
        <f t="shared" si="4"/>
        <v>N/A</v>
      </c>
    </row>
    <row r="22" spans="2:3">
      <c r="B22" s="10" t="s">
        <v>104</v>
      </c>
      <c r="C22" s="58"/>
    </row>
    <row r="23" ht="13.75"/>
    <row r="24" spans="2:14">
      <c r="B24" s="82" t="s">
        <v>84</v>
      </c>
      <c r="C24" s="61" t="s">
        <v>70</v>
      </c>
      <c r="D24" s="61" t="s">
        <v>85</v>
      </c>
      <c r="E24" s="61" t="s">
        <v>85</v>
      </c>
      <c r="F24" s="61" t="s">
        <v>107</v>
      </c>
      <c r="G24" s="61" t="s">
        <v>79</v>
      </c>
      <c r="H24" s="114" t="s">
        <v>88</v>
      </c>
      <c r="I24" s="83" t="s">
        <v>88</v>
      </c>
      <c r="J24" s="83" t="s">
        <v>88</v>
      </c>
      <c r="K24" s="61" t="s">
        <v>89</v>
      </c>
      <c r="L24" s="84" t="s">
        <v>86</v>
      </c>
      <c r="M24" s="102" t="s">
        <v>87</v>
      </c>
      <c r="N24" s="103" t="s">
        <v>90</v>
      </c>
    </row>
    <row r="25" spans="2:14">
      <c r="B25" s="85"/>
      <c r="C25" s="66"/>
      <c r="D25" s="66" t="s">
        <v>91</v>
      </c>
      <c r="E25" s="66" t="s">
        <v>92</v>
      </c>
      <c r="F25" s="66" t="s">
        <v>82</v>
      </c>
      <c r="G25" s="66" t="s">
        <v>82</v>
      </c>
      <c r="H25" s="18" t="s">
        <v>70</v>
      </c>
      <c r="I25" s="86" t="s">
        <v>91</v>
      </c>
      <c r="J25" s="86" t="s">
        <v>92</v>
      </c>
      <c r="K25" s="66"/>
      <c r="L25" s="87" t="s">
        <v>93</v>
      </c>
      <c r="M25" s="104" t="s">
        <v>93</v>
      </c>
      <c r="N25" s="105"/>
    </row>
    <row r="26" spans="2:14">
      <c r="B26" s="85"/>
      <c r="C26" s="66"/>
      <c r="D26" s="88"/>
      <c r="E26" s="66" t="s">
        <v>79</v>
      </c>
      <c r="F26" s="66"/>
      <c r="G26" s="66"/>
      <c r="H26" s="18"/>
      <c r="I26" s="86"/>
      <c r="J26" s="86" t="s">
        <v>79</v>
      </c>
      <c r="K26" s="66"/>
      <c r="L26" s="87" t="s">
        <v>94</v>
      </c>
      <c r="M26" s="104" t="s">
        <v>94</v>
      </c>
      <c r="N26" s="105"/>
    </row>
    <row r="27" spans="2:14">
      <c r="B27" s="85"/>
      <c r="C27" s="66"/>
      <c r="D27" s="66"/>
      <c r="E27" s="66"/>
      <c r="F27" s="66"/>
      <c r="G27" s="66"/>
      <c r="H27" s="18"/>
      <c r="I27" s="86"/>
      <c r="J27" s="86"/>
      <c r="K27" s="66"/>
      <c r="L27" s="87" t="s">
        <v>95</v>
      </c>
      <c r="M27" s="104" t="s">
        <v>82</v>
      </c>
      <c r="N27" s="105"/>
    </row>
    <row r="28" spans="2:14">
      <c r="B28" s="150" t="s">
        <v>99</v>
      </c>
      <c r="C28" s="236"/>
      <c r="D28" s="235"/>
      <c r="E28" s="236"/>
      <c r="F28" s="237" t="str">
        <f t="shared" ref="F28:F34" si="6">IFERROR(D28/C28,"N/A")</f>
        <v>N/A</v>
      </c>
      <c r="G28" s="238" t="str">
        <f t="shared" ref="G28:G34" si="7">IFERROR(E28/D28,"N/A")</f>
        <v>N/A</v>
      </c>
      <c r="H28" s="257" t="str">
        <f>IFERROR(J28*G28*F28,"N/A")</f>
        <v>N/A</v>
      </c>
      <c r="I28" s="265" t="str">
        <f>IFERROR(J28*G28,"N/A")</f>
        <v>N/A</v>
      </c>
      <c r="J28" s="295"/>
      <c r="K28" s="267"/>
      <c r="L28" s="266"/>
      <c r="M28" s="268"/>
      <c r="N28" s="269">
        <f>IFERROR(K28+J28,"N/A")</f>
        <v>0</v>
      </c>
    </row>
    <row r="29" spans="2:14">
      <c r="B29" s="123" t="s">
        <v>117</v>
      </c>
      <c r="C29" s="242"/>
      <c r="D29" s="241"/>
      <c r="E29" s="242"/>
      <c r="F29" s="243" t="str">
        <f t="shared" si="6"/>
        <v>N/A</v>
      </c>
      <c r="G29" s="244" t="str">
        <f t="shared" si="7"/>
        <v>N/A</v>
      </c>
      <c r="H29" s="258" t="str">
        <f t="shared" ref="H29:H34" si="8">IFERROR(J29*G29*F29,"N/A")</f>
        <v>N/A</v>
      </c>
      <c r="I29" s="270" t="str">
        <f t="shared" ref="I29:I34" si="9">IFERROR(J29*G29,"N/A")</f>
        <v>N/A</v>
      </c>
      <c r="J29" s="297"/>
      <c r="K29" s="272"/>
      <c r="L29" s="271"/>
      <c r="M29" s="273"/>
      <c r="N29" s="274">
        <f t="shared" ref="N29:N34" si="10">IFERROR(K29+J29,"N/A")</f>
        <v>0</v>
      </c>
    </row>
    <row r="30" spans="2:14">
      <c r="B30" s="123" t="s">
        <v>118</v>
      </c>
      <c r="C30" s="242"/>
      <c r="D30" s="241"/>
      <c r="E30" s="242"/>
      <c r="F30" s="243" t="str">
        <f t="shared" si="6"/>
        <v>N/A</v>
      </c>
      <c r="G30" s="244" t="str">
        <f t="shared" si="7"/>
        <v>N/A</v>
      </c>
      <c r="H30" s="258" t="str">
        <f t="shared" si="8"/>
        <v>N/A</v>
      </c>
      <c r="I30" s="270" t="str">
        <f t="shared" si="9"/>
        <v>N/A</v>
      </c>
      <c r="J30" s="297"/>
      <c r="K30" s="272"/>
      <c r="L30" s="271"/>
      <c r="M30" s="273"/>
      <c r="N30" s="274">
        <f t="shared" si="10"/>
        <v>0</v>
      </c>
    </row>
    <row r="31" spans="2:14">
      <c r="B31" s="123" t="s">
        <v>119</v>
      </c>
      <c r="C31" s="242"/>
      <c r="D31" s="241"/>
      <c r="E31" s="242"/>
      <c r="F31" s="243" t="str">
        <f t="shared" si="6"/>
        <v>N/A</v>
      </c>
      <c r="G31" s="244" t="str">
        <f t="shared" si="7"/>
        <v>N/A</v>
      </c>
      <c r="H31" s="258" t="str">
        <f t="shared" si="8"/>
        <v>N/A</v>
      </c>
      <c r="I31" s="270" t="str">
        <f t="shared" si="9"/>
        <v>N/A</v>
      </c>
      <c r="J31" s="297"/>
      <c r="K31" s="272"/>
      <c r="L31" s="271"/>
      <c r="M31" s="273"/>
      <c r="N31" s="274">
        <f t="shared" si="10"/>
        <v>0</v>
      </c>
    </row>
    <row r="32" spans="2:14">
      <c r="B32" s="123" t="s">
        <v>120</v>
      </c>
      <c r="C32" s="242"/>
      <c r="D32" s="241"/>
      <c r="E32" s="242"/>
      <c r="F32" s="243" t="str">
        <f t="shared" si="6"/>
        <v>N/A</v>
      </c>
      <c r="G32" s="244" t="str">
        <f t="shared" si="7"/>
        <v>N/A</v>
      </c>
      <c r="H32" s="258" t="str">
        <f t="shared" si="8"/>
        <v>N/A</v>
      </c>
      <c r="I32" s="270" t="str">
        <f t="shared" si="9"/>
        <v>N/A</v>
      </c>
      <c r="J32" s="297"/>
      <c r="K32" s="272"/>
      <c r="L32" s="271"/>
      <c r="M32" s="273"/>
      <c r="N32" s="274">
        <f t="shared" si="10"/>
        <v>0</v>
      </c>
    </row>
    <row r="33" spans="2:14">
      <c r="B33" s="123" t="s">
        <v>121</v>
      </c>
      <c r="C33" s="242"/>
      <c r="D33" s="241"/>
      <c r="E33" s="242"/>
      <c r="F33" s="249" t="str">
        <f t="shared" si="6"/>
        <v>N/A</v>
      </c>
      <c r="G33" s="250" t="str">
        <f t="shared" si="7"/>
        <v>N/A</v>
      </c>
      <c r="H33" s="259" t="str">
        <f t="shared" si="8"/>
        <v>N/A</v>
      </c>
      <c r="I33" s="275" t="str">
        <f t="shared" si="9"/>
        <v>N/A</v>
      </c>
      <c r="J33" s="299"/>
      <c r="K33" s="272"/>
      <c r="L33" s="271"/>
      <c r="M33" s="273"/>
      <c r="N33" s="279">
        <f t="shared" si="10"/>
        <v>0</v>
      </c>
    </row>
    <row r="34" s="2" customFormat="1" ht="13.75" spans="2:14">
      <c r="B34" s="169" t="s">
        <v>96</v>
      </c>
      <c r="C34" s="260">
        <f>SUM(C28:C33)</f>
        <v>0</v>
      </c>
      <c r="D34" s="173">
        <f t="shared" ref="D34:E34" si="11">SUM(D28:D33)</f>
        <v>0</v>
      </c>
      <c r="E34" s="260">
        <f t="shared" si="11"/>
        <v>0</v>
      </c>
      <c r="F34" s="254" t="str">
        <f t="shared" si="6"/>
        <v>N/A</v>
      </c>
      <c r="G34" s="255" t="str">
        <f t="shared" si="7"/>
        <v>N/A</v>
      </c>
      <c r="H34" s="263" t="str">
        <f t="shared" si="8"/>
        <v>N/A</v>
      </c>
      <c r="I34" s="280" t="str">
        <f t="shared" si="9"/>
        <v>N/A</v>
      </c>
      <c r="J34" s="281" t="str">
        <f>IFERROR(SUMPRODUCT(J28:J33,E28:E33)/E34,"N/A")</f>
        <v>N/A</v>
      </c>
      <c r="K34" s="287">
        <f>IFERROR(SUMPRODUCT(K28:K33,E28:E33)/E34,0)</f>
        <v>0</v>
      </c>
      <c r="L34" s="288">
        <f>MAX(L28:L33)</f>
        <v>0</v>
      </c>
      <c r="M34" s="289"/>
      <c r="N34" s="283" t="str">
        <f t="shared" si="10"/>
        <v>N/A</v>
      </c>
    </row>
    <row r="35" spans="2:11">
      <c r="B35" s="78"/>
      <c r="C35" s="78"/>
      <c r="D35" s="79"/>
      <c r="E35" s="79"/>
      <c r="F35" s="79"/>
      <c r="G35" s="80"/>
      <c r="H35" s="264"/>
      <c r="I35" s="81"/>
      <c r="J35" s="81"/>
      <c r="K35" s="81"/>
    </row>
  </sheetData>
  <pageMargins left="0.700694444444445" right="0.700694444444445" top="0.751388888888889" bottom="0.751388888888889" header="0.297916666666667" footer="0.297916666666667"/>
  <pageSetup paperSize="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35"/>
  <sheetViews>
    <sheetView workbookViewId="0">
      <selection activeCell="B23" sqref="B23"/>
    </sheetView>
  </sheetViews>
  <sheetFormatPr defaultColWidth="9" defaultRowHeight="13"/>
  <cols>
    <col min="1" max="1" width="8.45454545454546" style="1" customWidth="1"/>
    <col min="2" max="9" width="14.6363636363636" style="1" customWidth="1"/>
    <col min="10" max="11" width="14.6363636363636" style="57" customWidth="1"/>
    <col min="12" max="12" width="14.6363636363636" style="1" customWidth="1"/>
    <col min="13" max="13" width="18.6363636363636" style="57" customWidth="1"/>
    <col min="14" max="14" width="12.4545454545455" style="57" customWidth="1"/>
    <col min="15" max="17" width="14.6363636363636" style="1" customWidth="1"/>
    <col min="18" max="23" width="11.9090909090909" style="1" customWidth="1"/>
    <col min="24" max="24" width="9" style="1" customWidth="1"/>
    <col min="25" max="16384" width="9" style="1"/>
  </cols>
  <sheetData>
    <row r="1" spans="2:3">
      <c r="B1" s="58"/>
      <c r="C1" s="58"/>
    </row>
    <row r="2" spans="2:3">
      <c r="B2" s="58" t="s">
        <v>0</v>
      </c>
      <c r="C2" s="58"/>
    </row>
    <row r="3" spans="2:3">
      <c r="B3" s="58" t="s">
        <v>62</v>
      </c>
      <c r="C3" s="58"/>
    </row>
    <row r="6" spans="2:7">
      <c r="B6" s="140" t="str">
        <f>摘要!$B$6</f>
        <v>XX地区</v>
      </c>
      <c r="C6" s="58" t="s">
        <v>122</v>
      </c>
      <c r="E6" s="58" t="s">
        <v>65</v>
      </c>
      <c r="F6" s="141">
        <f>摘要!$F$6</f>
        <v>0</v>
      </c>
      <c r="G6" s="141"/>
    </row>
    <row r="7" spans="2:4">
      <c r="B7" s="58"/>
      <c r="C7" s="58"/>
      <c r="D7" s="143"/>
    </row>
    <row r="8" spans="2:3">
      <c r="B8" s="10" t="s">
        <v>102</v>
      </c>
      <c r="C8" s="58"/>
    </row>
    <row r="9" ht="13.75" spans="2:3">
      <c r="B9" s="58"/>
      <c r="C9" s="58"/>
    </row>
    <row r="10" spans="2:14">
      <c r="B10" s="82" t="s">
        <v>84</v>
      </c>
      <c r="C10" s="61" t="s">
        <v>70</v>
      </c>
      <c r="D10" s="61" t="s">
        <v>85</v>
      </c>
      <c r="E10" s="61" t="s">
        <v>85</v>
      </c>
      <c r="F10" s="61" t="s">
        <v>107</v>
      </c>
      <c r="G10" s="61" t="s">
        <v>79</v>
      </c>
      <c r="H10" s="114" t="s">
        <v>88</v>
      </c>
      <c r="I10" s="83" t="s">
        <v>88</v>
      </c>
      <c r="J10" s="83" t="s">
        <v>88</v>
      </c>
      <c r="K10" s="61" t="s">
        <v>89</v>
      </c>
      <c r="L10" s="84" t="s">
        <v>86</v>
      </c>
      <c r="M10" s="102" t="s">
        <v>87</v>
      </c>
      <c r="N10" s="103" t="s">
        <v>90</v>
      </c>
    </row>
    <row r="11" spans="2:14">
      <c r="B11" s="85"/>
      <c r="C11" s="66"/>
      <c r="D11" s="66" t="s">
        <v>91</v>
      </c>
      <c r="E11" s="66" t="s">
        <v>92</v>
      </c>
      <c r="F11" s="66" t="s">
        <v>82</v>
      </c>
      <c r="G11" s="66" t="s">
        <v>82</v>
      </c>
      <c r="H11" s="18" t="s">
        <v>70</v>
      </c>
      <c r="I11" s="86" t="s">
        <v>91</v>
      </c>
      <c r="J11" s="86" t="s">
        <v>92</v>
      </c>
      <c r="K11" s="66"/>
      <c r="L11" s="87" t="s">
        <v>93</v>
      </c>
      <c r="M11" s="104" t="s">
        <v>93</v>
      </c>
      <c r="N11" s="105"/>
    </row>
    <row r="12" spans="2:14">
      <c r="B12" s="85"/>
      <c r="C12" s="66"/>
      <c r="D12" s="88"/>
      <c r="E12" s="66" t="s">
        <v>79</v>
      </c>
      <c r="F12" s="66"/>
      <c r="G12" s="66"/>
      <c r="H12" s="18"/>
      <c r="I12" s="86"/>
      <c r="J12" s="86" t="s">
        <v>79</v>
      </c>
      <c r="K12" s="66"/>
      <c r="L12" s="87" t="s">
        <v>94</v>
      </c>
      <c r="M12" s="104" t="s">
        <v>94</v>
      </c>
      <c r="N12" s="105"/>
    </row>
    <row r="13" spans="2:14">
      <c r="B13" s="85"/>
      <c r="C13" s="66"/>
      <c r="D13" s="66"/>
      <c r="E13" s="66"/>
      <c r="F13" s="66"/>
      <c r="G13" s="66"/>
      <c r="H13" s="18"/>
      <c r="I13" s="86"/>
      <c r="J13" s="86"/>
      <c r="K13" s="66"/>
      <c r="L13" s="87" t="s">
        <v>95</v>
      </c>
      <c r="M13" s="104" t="s">
        <v>82</v>
      </c>
      <c r="N13" s="105"/>
    </row>
    <row r="14" spans="2:14">
      <c r="B14" s="150" t="s">
        <v>99</v>
      </c>
      <c r="C14" s="234"/>
      <c r="D14" s="235"/>
      <c r="E14" s="236"/>
      <c r="F14" s="237" t="str">
        <f t="shared" ref="F14:G20" si="0">IFERROR(D14/C14,"N/A")</f>
        <v>N/A</v>
      </c>
      <c r="G14" s="238" t="str">
        <f t="shared" si="0"/>
        <v>N/A</v>
      </c>
      <c r="H14" s="239" t="str">
        <f t="shared" ref="H14:H20" si="1">IFERROR(J14*G14*F14,"N/A")</f>
        <v>N/A</v>
      </c>
      <c r="I14" s="265" t="str">
        <f t="shared" ref="I14:I20" si="2">IFERROR(J14*G14,"N/A")</f>
        <v>N/A</v>
      </c>
      <c r="J14" s="266"/>
      <c r="K14" s="267"/>
      <c r="L14" s="266"/>
      <c r="M14" s="268"/>
      <c r="N14" s="269">
        <f>IFERROR(K14+J14,"N/A")</f>
        <v>0</v>
      </c>
    </row>
    <row r="15" spans="2:14">
      <c r="B15" s="123" t="s">
        <v>117</v>
      </c>
      <c r="C15" s="240"/>
      <c r="D15" s="241"/>
      <c r="E15" s="242"/>
      <c r="F15" s="243" t="str">
        <f t="shared" si="0"/>
        <v>N/A</v>
      </c>
      <c r="G15" s="244" t="str">
        <f t="shared" si="0"/>
        <v>N/A</v>
      </c>
      <c r="H15" s="245" t="str">
        <f t="shared" si="1"/>
        <v>N/A</v>
      </c>
      <c r="I15" s="270" t="str">
        <f t="shared" si="2"/>
        <v>N/A</v>
      </c>
      <c r="J15" s="271"/>
      <c r="K15" s="272"/>
      <c r="L15" s="271"/>
      <c r="M15" s="273"/>
      <c r="N15" s="274">
        <f t="shared" ref="N15:N20" si="3">IFERROR(K15+J15,"N/A")</f>
        <v>0</v>
      </c>
    </row>
    <row r="16" spans="2:14">
      <c r="B16" s="123" t="s">
        <v>118</v>
      </c>
      <c r="C16" s="240"/>
      <c r="D16" s="241"/>
      <c r="E16" s="242"/>
      <c r="F16" s="243" t="str">
        <f t="shared" si="0"/>
        <v>N/A</v>
      </c>
      <c r="G16" s="244" t="str">
        <f t="shared" si="0"/>
        <v>N/A</v>
      </c>
      <c r="H16" s="245" t="str">
        <f t="shared" si="1"/>
        <v>N/A</v>
      </c>
      <c r="I16" s="270" t="str">
        <f t="shared" si="2"/>
        <v>N/A</v>
      </c>
      <c r="J16" s="271"/>
      <c r="K16" s="272"/>
      <c r="L16" s="271"/>
      <c r="M16" s="273"/>
      <c r="N16" s="274">
        <f t="shared" si="3"/>
        <v>0</v>
      </c>
    </row>
    <row r="17" spans="2:14">
      <c r="B17" s="123" t="s">
        <v>119</v>
      </c>
      <c r="C17" s="240"/>
      <c r="D17" s="241"/>
      <c r="E17" s="242"/>
      <c r="F17" s="243" t="str">
        <f t="shared" si="0"/>
        <v>N/A</v>
      </c>
      <c r="G17" s="244" t="str">
        <f t="shared" si="0"/>
        <v>N/A</v>
      </c>
      <c r="H17" s="245" t="str">
        <f t="shared" si="1"/>
        <v>N/A</v>
      </c>
      <c r="I17" s="270" t="str">
        <f t="shared" si="2"/>
        <v>N/A</v>
      </c>
      <c r="J17" s="271"/>
      <c r="K17" s="272"/>
      <c r="L17" s="271"/>
      <c r="M17" s="273"/>
      <c r="N17" s="274">
        <f t="shared" si="3"/>
        <v>0</v>
      </c>
    </row>
    <row r="18" spans="2:14">
      <c r="B18" s="123" t="s">
        <v>120</v>
      </c>
      <c r="C18" s="240"/>
      <c r="D18" s="241"/>
      <c r="E18" s="242"/>
      <c r="F18" s="243" t="str">
        <f t="shared" si="0"/>
        <v>N/A</v>
      </c>
      <c r="G18" s="244" t="str">
        <f t="shared" si="0"/>
        <v>N/A</v>
      </c>
      <c r="H18" s="245" t="str">
        <f t="shared" si="1"/>
        <v>N/A</v>
      </c>
      <c r="I18" s="270" t="str">
        <f t="shared" si="2"/>
        <v>N/A</v>
      </c>
      <c r="J18" s="271"/>
      <c r="K18" s="272"/>
      <c r="L18" s="271"/>
      <c r="M18" s="273"/>
      <c r="N18" s="274">
        <f t="shared" si="3"/>
        <v>0</v>
      </c>
    </row>
    <row r="19" spans="2:14">
      <c r="B19" s="123" t="s">
        <v>121</v>
      </c>
      <c r="C19" s="246"/>
      <c r="D19" s="247"/>
      <c r="E19" s="248"/>
      <c r="F19" s="249" t="str">
        <f t="shared" si="0"/>
        <v>N/A</v>
      </c>
      <c r="G19" s="250" t="str">
        <f t="shared" si="0"/>
        <v>N/A</v>
      </c>
      <c r="H19" s="251" t="str">
        <f t="shared" si="1"/>
        <v>N/A</v>
      </c>
      <c r="I19" s="275" t="str">
        <f t="shared" si="2"/>
        <v>N/A</v>
      </c>
      <c r="J19" s="276"/>
      <c r="K19" s="277"/>
      <c r="L19" s="276"/>
      <c r="M19" s="278"/>
      <c r="N19" s="279">
        <f t="shared" si="3"/>
        <v>0</v>
      </c>
    </row>
    <row r="20" s="2" customFormat="1" ht="13.75" spans="2:14">
      <c r="B20" s="169" t="s">
        <v>96</v>
      </c>
      <c r="C20" s="252">
        <f>SUM(C14:C19)</f>
        <v>0</v>
      </c>
      <c r="D20" s="253">
        <f t="shared" ref="D20:E20" si="4">SUM(D14:D19)</f>
        <v>0</v>
      </c>
      <c r="E20" s="252">
        <f t="shared" si="4"/>
        <v>0</v>
      </c>
      <c r="F20" s="254" t="str">
        <f t="shared" si="0"/>
        <v>N/A</v>
      </c>
      <c r="G20" s="255" t="str">
        <f t="shared" si="0"/>
        <v>N/A</v>
      </c>
      <c r="H20" s="256" t="str">
        <f t="shared" si="1"/>
        <v>N/A</v>
      </c>
      <c r="I20" s="280" t="str">
        <f t="shared" si="2"/>
        <v>N/A</v>
      </c>
      <c r="J20" s="281" t="str">
        <f>IFERROR(SUMPRODUCT(J14:J19,E14:E19)/E20,"N/A")</f>
        <v>N/A</v>
      </c>
      <c r="K20" s="263">
        <f>IFERROR(SUMPRODUCT(K14:K19,E14:E19)/E20,0)</f>
        <v>0</v>
      </c>
      <c r="L20" s="281">
        <f>MAX(L14:L19)</f>
        <v>0</v>
      </c>
      <c r="M20" s="282"/>
      <c r="N20" s="283" t="str">
        <f t="shared" si="3"/>
        <v>N/A</v>
      </c>
    </row>
    <row r="22" spans="2:3">
      <c r="B22" s="10" t="s">
        <v>104</v>
      </c>
      <c r="C22" s="58"/>
    </row>
    <row r="23" ht="13.75"/>
    <row r="24" spans="2:14">
      <c r="B24" s="82" t="s">
        <v>84</v>
      </c>
      <c r="C24" s="61" t="s">
        <v>70</v>
      </c>
      <c r="D24" s="61" t="s">
        <v>85</v>
      </c>
      <c r="E24" s="61" t="s">
        <v>85</v>
      </c>
      <c r="F24" s="61" t="s">
        <v>107</v>
      </c>
      <c r="G24" s="61" t="s">
        <v>79</v>
      </c>
      <c r="H24" s="114" t="s">
        <v>88</v>
      </c>
      <c r="I24" s="83" t="s">
        <v>88</v>
      </c>
      <c r="J24" s="83" t="s">
        <v>88</v>
      </c>
      <c r="K24" s="61" t="s">
        <v>89</v>
      </c>
      <c r="L24" s="84" t="s">
        <v>86</v>
      </c>
      <c r="M24" s="102" t="s">
        <v>87</v>
      </c>
      <c r="N24" s="103" t="s">
        <v>90</v>
      </c>
    </row>
    <row r="25" spans="2:14">
      <c r="B25" s="85"/>
      <c r="C25" s="66"/>
      <c r="D25" s="66" t="s">
        <v>91</v>
      </c>
      <c r="E25" s="66" t="s">
        <v>92</v>
      </c>
      <c r="F25" s="66" t="s">
        <v>82</v>
      </c>
      <c r="G25" s="66" t="s">
        <v>82</v>
      </c>
      <c r="H25" s="18" t="s">
        <v>70</v>
      </c>
      <c r="I25" s="86" t="s">
        <v>91</v>
      </c>
      <c r="J25" s="86" t="s">
        <v>92</v>
      </c>
      <c r="K25" s="66"/>
      <c r="L25" s="87" t="s">
        <v>93</v>
      </c>
      <c r="M25" s="104" t="s">
        <v>93</v>
      </c>
      <c r="N25" s="105"/>
    </row>
    <row r="26" spans="2:14">
      <c r="B26" s="85"/>
      <c r="C26" s="66"/>
      <c r="D26" s="88"/>
      <c r="E26" s="66" t="s">
        <v>79</v>
      </c>
      <c r="F26" s="66"/>
      <c r="G26" s="66"/>
      <c r="H26" s="18"/>
      <c r="I26" s="86"/>
      <c r="J26" s="86" t="s">
        <v>79</v>
      </c>
      <c r="K26" s="66"/>
      <c r="L26" s="87" t="s">
        <v>94</v>
      </c>
      <c r="M26" s="104" t="s">
        <v>94</v>
      </c>
      <c r="N26" s="105"/>
    </row>
    <row r="27" spans="2:14">
      <c r="B27" s="85"/>
      <c r="C27" s="66"/>
      <c r="D27" s="66"/>
      <c r="E27" s="66"/>
      <c r="F27" s="66"/>
      <c r="G27" s="66"/>
      <c r="H27" s="18"/>
      <c r="I27" s="86"/>
      <c r="J27" s="86"/>
      <c r="K27" s="66"/>
      <c r="L27" s="87" t="s">
        <v>95</v>
      </c>
      <c r="M27" s="104" t="s">
        <v>82</v>
      </c>
      <c r="N27" s="105"/>
    </row>
    <row r="28" spans="2:14">
      <c r="B28" s="150" t="s">
        <v>99</v>
      </c>
      <c r="C28" s="236"/>
      <c r="D28" s="235"/>
      <c r="E28" s="236"/>
      <c r="F28" s="237" t="str">
        <f t="shared" ref="F28:G34" si="5">IFERROR(D28/C28,"N/A")</f>
        <v>N/A</v>
      </c>
      <c r="G28" s="238" t="str">
        <f t="shared" si="5"/>
        <v>N/A</v>
      </c>
      <c r="H28" s="257" t="str">
        <f t="shared" ref="H28:H34" si="6">IFERROR(J28*G28*F28,"N/A")</f>
        <v>N/A</v>
      </c>
      <c r="I28" s="265" t="str">
        <f t="shared" ref="I28:I34" si="7">IFERROR(J28*G28,"N/A")</f>
        <v>N/A</v>
      </c>
      <c r="J28" s="284"/>
      <c r="K28" s="267"/>
      <c r="L28" s="266"/>
      <c r="M28" s="268"/>
      <c r="N28" s="269">
        <f>IFERROR(K28+J28,"N/A")</f>
        <v>0</v>
      </c>
    </row>
    <row r="29" spans="2:14">
      <c r="B29" s="123" t="s">
        <v>117</v>
      </c>
      <c r="C29" s="242"/>
      <c r="D29" s="241"/>
      <c r="E29" s="242"/>
      <c r="F29" s="243" t="str">
        <f t="shared" si="5"/>
        <v>N/A</v>
      </c>
      <c r="G29" s="244" t="str">
        <f t="shared" si="5"/>
        <v>N/A</v>
      </c>
      <c r="H29" s="258" t="str">
        <f t="shared" si="6"/>
        <v>N/A</v>
      </c>
      <c r="I29" s="270" t="str">
        <f t="shared" si="7"/>
        <v>N/A</v>
      </c>
      <c r="J29" s="285"/>
      <c r="K29" s="272"/>
      <c r="L29" s="271"/>
      <c r="M29" s="273"/>
      <c r="N29" s="274">
        <f t="shared" ref="N29:N34" si="8">IFERROR(K29+J29,"N/A")</f>
        <v>0</v>
      </c>
    </row>
    <row r="30" spans="2:14">
      <c r="B30" s="123" t="s">
        <v>118</v>
      </c>
      <c r="C30" s="242"/>
      <c r="D30" s="241"/>
      <c r="E30" s="242"/>
      <c r="F30" s="243" t="str">
        <f t="shared" si="5"/>
        <v>N/A</v>
      </c>
      <c r="G30" s="244" t="str">
        <f t="shared" si="5"/>
        <v>N/A</v>
      </c>
      <c r="H30" s="258" t="str">
        <f t="shared" si="6"/>
        <v>N/A</v>
      </c>
      <c r="I30" s="270" t="str">
        <f t="shared" si="7"/>
        <v>N/A</v>
      </c>
      <c r="J30" s="285"/>
      <c r="K30" s="272"/>
      <c r="L30" s="271"/>
      <c r="M30" s="273"/>
      <c r="N30" s="274">
        <f t="shared" si="8"/>
        <v>0</v>
      </c>
    </row>
    <row r="31" spans="2:14">
      <c r="B31" s="123" t="s">
        <v>119</v>
      </c>
      <c r="C31" s="242"/>
      <c r="D31" s="241"/>
      <c r="E31" s="242"/>
      <c r="F31" s="243" t="str">
        <f t="shared" si="5"/>
        <v>N/A</v>
      </c>
      <c r="G31" s="244" t="str">
        <f t="shared" si="5"/>
        <v>N/A</v>
      </c>
      <c r="H31" s="258" t="str">
        <f t="shared" si="6"/>
        <v>N/A</v>
      </c>
      <c r="I31" s="270" t="str">
        <f t="shared" si="7"/>
        <v>N/A</v>
      </c>
      <c r="J31" s="285"/>
      <c r="K31" s="272"/>
      <c r="L31" s="271"/>
      <c r="M31" s="273"/>
      <c r="N31" s="274">
        <f t="shared" si="8"/>
        <v>0</v>
      </c>
    </row>
    <row r="32" spans="2:14">
      <c r="B32" s="123" t="s">
        <v>120</v>
      </c>
      <c r="C32" s="242"/>
      <c r="D32" s="241"/>
      <c r="E32" s="242"/>
      <c r="F32" s="243" t="str">
        <f t="shared" si="5"/>
        <v>N/A</v>
      </c>
      <c r="G32" s="244" t="str">
        <f t="shared" si="5"/>
        <v>N/A</v>
      </c>
      <c r="H32" s="258" t="str">
        <f t="shared" si="6"/>
        <v>N/A</v>
      </c>
      <c r="I32" s="270" t="str">
        <f t="shared" si="7"/>
        <v>N/A</v>
      </c>
      <c r="J32" s="285"/>
      <c r="K32" s="272"/>
      <c r="L32" s="271"/>
      <c r="M32" s="273"/>
      <c r="N32" s="274">
        <f t="shared" si="8"/>
        <v>0</v>
      </c>
    </row>
    <row r="33" spans="2:14">
      <c r="B33" s="123" t="s">
        <v>121</v>
      </c>
      <c r="C33" s="242"/>
      <c r="D33" s="241"/>
      <c r="E33" s="242"/>
      <c r="F33" s="243" t="str">
        <f t="shared" si="5"/>
        <v>N/A</v>
      </c>
      <c r="G33" s="244" t="str">
        <f t="shared" si="5"/>
        <v>N/A</v>
      </c>
      <c r="H33" s="259" t="str">
        <f t="shared" si="6"/>
        <v>N/A</v>
      </c>
      <c r="I33" s="275" t="str">
        <f t="shared" si="7"/>
        <v>N/A</v>
      </c>
      <c r="J33" s="286"/>
      <c r="K33" s="272"/>
      <c r="L33" s="271"/>
      <c r="M33" s="273"/>
      <c r="N33" s="279">
        <f t="shared" si="8"/>
        <v>0</v>
      </c>
    </row>
    <row r="34" s="2" customFormat="1" ht="13.75" spans="2:14">
      <c r="B34" s="169" t="s">
        <v>96</v>
      </c>
      <c r="C34" s="260">
        <f>SUM(C28:C33)</f>
        <v>0</v>
      </c>
      <c r="D34" s="173">
        <f t="shared" ref="D34:E34" si="9">SUM(D28:D33)</f>
        <v>0</v>
      </c>
      <c r="E34" s="260">
        <f t="shared" si="9"/>
        <v>0</v>
      </c>
      <c r="F34" s="261" t="str">
        <f t="shared" si="5"/>
        <v>N/A</v>
      </c>
      <c r="G34" s="262" t="str">
        <f t="shared" si="5"/>
        <v>N/A</v>
      </c>
      <c r="H34" s="263" t="str">
        <f t="shared" si="6"/>
        <v>N/A</v>
      </c>
      <c r="I34" s="280" t="str">
        <f t="shared" si="7"/>
        <v>N/A</v>
      </c>
      <c r="J34" s="281" t="str">
        <f>IFERROR(SUMPRODUCT(J28:J33,E28:E33)/E34,"N/A")</f>
        <v>N/A</v>
      </c>
      <c r="K34" s="287">
        <f>IFERROR(SUMPRODUCT(K28:K33,E28:E33)/E34,0)</f>
        <v>0</v>
      </c>
      <c r="L34" s="288">
        <f>MAX(L28:L33)</f>
        <v>0</v>
      </c>
      <c r="M34" s="289"/>
      <c r="N34" s="283" t="str">
        <f t="shared" si="8"/>
        <v>N/A</v>
      </c>
    </row>
    <row r="35" spans="2:11">
      <c r="B35" s="78"/>
      <c r="C35" s="78"/>
      <c r="D35" s="79"/>
      <c r="E35" s="79"/>
      <c r="F35" s="79"/>
      <c r="G35" s="80"/>
      <c r="H35" s="264"/>
      <c r="I35" s="81"/>
      <c r="J35" s="81"/>
      <c r="K35" s="81"/>
    </row>
  </sheetData>
  <pageMargins left="0.699305555555556" right="0.699305555555556" top="0.75" bottom="0.75" header="0.3" footer="0.3"/>
  <pageSetup paperSize="9" scale="62"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30"/>
  <sheetViews>
    <sheetView workbookViewId="0">
      <selection activeCell="D30" sqref="D30"/>
    </sheetView>
  </sheetViews>
  <sheetFormatPr defaultColWidth="9" defaultRowHeight="14"/>
  <cols>
    <col min="2" max="2" width="14.6363636363636" customWidth="1"/>
    <col min="3" max="3" width="23.6363636363636" customWidth="1"/>
    <col min="4" max="4" width="14.9090909090909" customWidth="1"/>
    <col min="8" max="8" width="14.6363636363636" customWidth="1"/>
    <col min="9" max="9" width="13.0909090909091" customWidth="1"/>
  </cols>
  <sheetData>
    <row r="1" s="1" customFormat="1" ht="13" spans="2:14">
      <c r="B1" s="58"/>
      <c r="C1" s="58"/>
      <c r="J1" s="57"/>
      <c r="K1" s="57"/>
      <c r="M1" s="57"/>
      <c r="N1" s="57"/>
    </row>
    <row r="2" s="1" customFormat="1" ht="13" spans="2:14">
      <c r="B2" s="58" t="s">
        <v>0</v>
      </c>
      <c r="C2" s="58"/>
      <c r="J2" s="57"/>
      <c r="K2" s="57"/>
      <c r="M2" s="57"/>
      <c r="N2" s="57"/>
    </row>
    <row r="3" s="1" customFormat="1" ht="13" spans="2:14">
      <c r="B3" s="58" t="s">
        <v>62</v>
      </c>
      <c r="C3" s="58"/>
      <c r="J3" s="57"/>
      <c r="K3" s="57"/>
      <c r="M3" s="57"/>
      <c r="N3" s="57"/>
    </row>
    <row r="4" s="1" customFormat="1" ht="13" spans="10:14">
      <c r="J4" s="57"/>
      <c r="K4" s="57"/>
      <c r="M4" s="57"/>
      <c r="N4" s="57"/>
    </row>
    <row r="5" s="1" customFormat="1" ht="13" spans="10:14">
      <c r="J5" s="57"/>
      <c r="K5" s="57"/>
      <c r="M5" s="57"/>
      <c r="N5" s="57"/>
    </row>
    <row r="6" s="1" customFormat="1" ht="13" spans="2:14">
      <c r="B6" s="140" t="str">
        <f>摘要!$B$6</f>
        <v>XX地区</v>
      </c>
      <c r="C6" s="58" t="s">
        <v>123</v>
      </c>
      <c r="E6" s="58" t="s">
        <v>65</v>
      </c>
      <c r="F6" s="141">
        <f>摘要!$F$6</f>
        <v>0</v>
      </c>
      <c r="G6" s="141"/>
      <c r="J6" s="57"/>
      <c r="K6" s="57"/>
      <c r="M6" s="57"/>
      <c r="N6" s="57"/>
    </row>
    <row r="7" spans="4:4">
      <c r="D7" s="143"/>
    </row>
    <row r="8" spans="2:2">
      <c r="B8" s="10" t="s">
        <v>102</v>
      </c>
    </row>
    <row r="9" ht="14.75" spans="2:4">
      <c r="B9" s="58"/>
      <c r="D9" s="109"/>
    </row>
    <row r="10" spans="2:4">
      <c r="B10" s="110" t="s">
        <v>69</v>
      </c>
      <c r="C10" s="217"/>
      <c r="D10" s="111" t="s">
        <v>124</v>
      </c>
    </row>
    <row r="11" spans="2:4">
      <c r="B11" s="218" t="s">
        <v>125</v>
      </c>
      <c r="C11" s="219"/>
      <c r="D11" s="220"/>
    </row>
    <row r="12" spans="2:4">
      <c r="B12" s="221" t="s">
        <v>126</v>
      </c>
      <c r="C12" s="222" t="s">
        <v>127</v>
      </c>
      <c r="D12" s="223"/>
    </row>
    <row r="13" spans="2:4">
      <c r="B13" s="224"/>
      <c r="C13" s="225" t="s">
        <v>128</v>
      </c>
      <c r="D13" s="223"/>
    </row>
    <row r="14" spans="2:4">
      <c r="B14" s="218" t="s">
        <v>129</v>
      </c>
      <c r="C14" s="219"/>
      <c r="D14" s="226"/>
    </row>
    <row r="15" spans="2:4">
      <c r="B15" s="227" t="s">
        <v>130</v>
      </c>
      <c r="C15" s="228"/>
      <c r="D15" s="226"/>
    </row>
    <row r="16" spans="2:4">
      <c r="B16" s="227" t="s">
        <v>131</v>
      </c>
      <c r="C16" s="228"/>
      <c r="D16" s="226"/>
    </row>
    <row r="17" spans="2:4">
      <c r="B17" s="229" t="s">
        <v>132</v>
      </c>
      <c r="C17" s="230"/>
      <c r="D17" s="231"/>
    </row>
    <row r="18" ht="14.75" spans="2:4">
      <c r="B18" s="112" t="s">
        <v>96</v>
      </c>
      <c r="C18" s="232"/>
      <c r="D18" s="233">
        <f>SUM(D11:D17)</f>
        <v>0</v>
      </c>
    </row>
    <row r="20" spans="2:2">
      <c r="B20" s="10" t="s">
        <v>104</v>
      </c>
    </row>
    <row r="21" ht="14.75" spans="2:2">
      <c r="B21" s="10"/>
    </row>
    <row r="22" spans="2:4">
      <c r="B22" s="110" t="s">
        <v>69</v>
      </c>
      <c r="C22" s="217"/>
      <c r="D22" s="111" t="s">
        <v>124</v>
      </c>
    </row>
    <row r="23" spans="2:4">
      <c r="B23" s="218" t="s">
        <v>125</v>
      </c>
      <c r="C23" s="219"/>
      <c r="D23" s="220"/>
    </row>
    <row r="24" spans="2:4">
      <c r="B24" s="221" t="s">
        <v>126</v>
      </c>
      <c r="C24" s="222" t="s">
        <v>127</v>
      </c>
      <c r="D24" s="223"/>
    </row>
    <row r="25" spans="2:4">
      <c r="B25" s="224"/>
      <c r="C25" s="225" t="s">
        <v>128</v>
      </c>
      <c r="D25" s="223"/>
    </row>
    <row r="26" spans="2:4">
      <c r="B26" s="218" t="s">
        <v>129</v>
      </c>
      <c r="C26" s="219"/>
      <c r="D26" s="226"/>
    </row>
    <row r="27" spans="2:4">
      <c r="B27" s="227" t="s">
        <v>130</v>
      </c>
      <c r="C27" s="228"/>
      <c r="D27" s="226"/>
    </row>
    <row r="28" spans="2:4">
      <c r="B28" s="227" t="s">
        <v>131</v>
      </c>
      <c r="C28" s="228"/>
      <c r="D28" s="226"/>
    </row>
    <row r="29" spans="2:4">
      <c r="B29" s="229" t="s">
        <v>132</v>
      </c>
      <c r="C29" s="230"/>
      <c r="D29" s="231"/>
    </row>
    <row r="30" ht="14.75" spans="2:4">
      <c r="B30" s="112" t="s">
        <v>96</v>
      </c>
      <c r="C30" s="232"/>
      <c r="D30" s="233">
        <f>SUM(D23:D29)</f>
        <v>0</v>
      </c>
    </row>
  </sheetData>
  <mergeCells count="16">
    <mergeCell ref="B10:C10"/>
    <mergeCell ref="B11:C11"/>
    <mergeCell ref="B14:C14"/>
    <mergeCell ref="B15:C15"/>
    <mergeCell ref="B16:C16"/>
    <mergeCell ref="B17:C17"/>
    <mergeCell ref="B18:C18"/>
    <mergeCell ref="B22:C22"/>
    <mergeCell ref="B23:C23"/>
    <mergeCell ref="B26:C26"/>
    <mergeCell ref="B27:C27"/>
    <mergeCell ref="B28:C28"/>
    <mergeCell ref="B29:C29"/>
    <mergeCell ref="B30:C30"/>
    <mergeCell ref="B12:B13"/>
    <mergeCell ref="B24:B25"/>
  </mergeCell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31"/>
  <sheetViews>
    <sheetView workbookViewId="0">
      <selection activeCell="G8" sqref="G8"/>
    </sheetView>
  </sheetViews>
  <sheetFormatPr defaultColWidth="8.81818181818182" defaultRowHeight="13"/>
  <cols>
    <col min="1" max="1" width="8.81818181818182" style="1"/>
    <col min="2" max="2" width="17.0909090909091" style="1" customWidth="1"/>
    <col min="3" max="3" width="15.1818181818182" style="143" customWidth="1"/>
    <col min="4" max="4" width="15.6363636363636" style="1" customWidth="1"/>
    <col min="5" max="5" width="15.3636363636364" style="1" customWidth="1"/>
    <col min="6" max="6" width="14.3636363636364" style="113" customWidth="1"/>
    <col min="7" max="7" width="13.0909090909091" style="113" customWidth="1"/>
    <col min="8" max="8" width="13.0909090909091" style="2" customWidth="1"/>
    <col min="9" max="9" width="15.6363636363636" style="134" customWidth="1"/>
    <col min="10" max="10" width="16.0909090909091" style="135" customWidth="1"/>
    <col min="11" max="13" width="12.8181818181818" style="1" customWidth="1"/>
    <col min="14" max="16384" width="8.81818181818182" style="1"/>
  </cols>
  <sheetData>
    <row r="1" spans="2:2">
      <c r="B1" s="58"/>
    </row>
    <row r="2" spans="2:2">
      <c r="B2" s="58" t="s">
        <v>0</v>
      </c>
    </row>
    <row r="3" spans="2:2">
      <c r="B3" s="58" t="s">
        <v>9</v>
      </c>
    </row>
    <row r="6" spans="2:7">
      <c r="B6" s="140" t="str">
        <f>摘要!$B$6</f>
        <v>XX地区</v>
      </c>
      <c r="C6" s="182" t="s">
        <v>57</v>
      </c>
      <c r="E6" s="58" t="s">
        <v>65</v>
      </c>
      <c r="F6" s="141">
        <f>摘要!$F$6</f>
        <v>0</v>
      </c>
      <c r="G6" s="141"/>
    </row>
    <row r="7" spans="2:4">
      <c r="B7" s="58"/>
      <c r="D7" s="143"/>
    </row>
    <row r="8" spans="2:2">
      <c r="B8" s="10" t="s">
        <v>133</v>
      </c>
    </row>
    <row r="9" ht="13.75" spans="2:2">
      <c r="B9" s="58"/>
    </row>
    <row r="10" ht="14.4" customHeight="1" spans="2:13">
      <c r="B10" s="82"/>
      <c r="C10" s="183"/>
      <c r="D10" s="115" t="s">
        <v>134</v>
      </c>
      <c r="E10" s="116"/>
      <c r="F10" s="116"/>
      <c r="G10" s="116"/>
      <c r="H10" s="184"/>
      <c r="I10" s="118" t="s">
        <v>98</v>
      </c>
      <c r="J10" s="119"/>
      <c r="K10" s="119"/>
      <c r="L10" s="119"/>
      <c r="M10" s="136"/>
    </row>
    <row r="11" spans="2:13">
      <c r="B11" s="17" t="s">
        <v>135</v>
      </c>
      <c r="C11" s="185" t="s">
        <v>136</v>
      </c>
      <c r="D11" s="120" t="s">
        <v>85</v>
      </c>
      <c r="E11" s="24" t="s">
        <v>85</v>
      </c>
      <c r="F11" s="121" t="s">
        <v>79</v>
      </c>
      <c r="G11" s="186" t="s">
        <v>137</v>
      </c>
      <c r="H11" s="187" t="s">
        <v>138</v>
      </c>
      <c r="I11" s="94" t="s">
        <v>85</v>
      </c>
      <c r="J11" s="94" t="s">
        <v>85</v>
      </c>
      <c r="K11" s="206" t="s">
        <v>79</v>
      </c>
      <c r="L11" s="207" t="s">
        <v>137</v>
      </c>
      <c r="M11" s="137" t="s">
        <v>138</v>
      </c>
    </row>
    <row r="12" spans="2:13">
      <c r="B12" s="17"/>
      <c r="C12" s="185"/>
      <c r="D12" s="120" t="s">
        <v>91</v>
      </c>
      <c r="E12" s="24" t="s">
        <v>92</v>
      </c>
      <c r="F12" s="121" t="s">
        <v>82</v>
      </c>
      <c r="G12" s="186" t="s">
        <v>139</v>
      </c>
      <c r="H12" s="187"/>
      <c r="I12" s="94" t="s">
        <v>91</v>
      </c>
      <c r="J12" s="94" t="s">
        <v>92</v>
      </c>
      <c r="K12" s="206" t="s">
        <v>82</v>
      </c>
      <c r="L12" s="207" t="s">
        <v>139</v>
      </c>
      <c r="M12" s="137"/>
    </row>
    <row r="13" spans="2:13">
      <c r="B13" s="26"/>
      <c r="C13" s="188"/>
      <c r="D13" s="122"/>
      <c r="E13" s="29" t="s">
        <v>79</v>
      </c>
      <c r="F13" s="189"/>
      <c r="G13" s="190"/>
      <c r="H13" s="191"/>
      <c r="I13" s="95"/>
      <c r="J13" s="95" t="s">
        <v>79</v>
      </c>
      <c r="K13" s="208"/>
      <c r="L13" s="209"/>
      <c r="M13" s="138"/>
    </row>
    <row r="14" spans="2:13">
      <c r="B14" s="123" t="s">
        <v>99</v>
      </c>
      <c r="C14" s="124">
        <v>0.65</v>
      </c>
      <c r="D14" s="192"/>
      <c r="E14" s="193"/>
      <c r="F14" s="194" t="str">
        <f t="shared" ref="F14:F28" si="0">IFERROR(E14/D14,"N/A")</f>
        <v>N/A</v>
      </c>
      <c r="G14" s="193"/>
      <c r="H14" s="195" t="str">
        <f>IFERROR(G14/G$31,"N/A")</f>
        <v>N/A</v>
      </c>
      <c r="I14" s="210"/>
      <c r="J14" s="210"/>
      <c r="K14" s="211" t="str">
        <f t="shared" ref="K14:K31" si="1">IFERROR(J14/I14,"N/A")</f>
        <v>N/A</v>
      </c>
      <c r="L14" s="210"/>
      <c r="M14" s="212" t="str">
        <f t="shared" ref="M14:M30" si="2">IFERROR(L14/L$31,"N/A")</f>
        <v>N/A</v>
      </c>
    </row>
    <row r="15" spans="2:13">
      <c r="B15" s="123" t="s">
        <v>99</v>
      </c>
      <c r="C15" s="124" t="s">
        <v>140</v>
      </c>
      <c r="D15" s="192"/>
      <c r="E15" s="193"/>
      <c r="F15" s="194" t="str">
        <f t="shared" ref="F15" si="3">IFERROR(E15/D15,"N/A")</f>
        <v>N/A</v>
      </c>
      <c r="G15" s="193"/>
      <c r="H15" s="195" t="str">
        <f t="shared" ref="H15" si="4">IFERROR(G15/G$31,"N/A")</f>
        <v>N/A</v>
      </c>
      <c r="I15" s="210"/>
      <c r="J15" s="210"/>
      <c r="K15" s="211" t="str">
        <f t="shared" ref="K15" si="5">IFERROR(J15/I15,"N/A")</f>
        <v>N/A</v>
      </c>
      <c r="L15" s="210"/>
      <c r="M15" s="212" t="str">
        <f t="shared" ref="M15" si="6">IFERROR(L15/L$31,"N/A")</f>
        <v>N/A</v>
      </c>
    </row>
    <row r="16" spans="2:13">
      <c r="B16" s="123" t="s">
        <v>99</v>
      </c>
      <c r="C16" s="124" t="s">
        <v>141</v>
      </c>
      <c r="D16" s="192"/>
      <c r="E16" s="193"/>
      <c r="F16" s="194" t="str">
        <f t="shared" si="0"/>
        <v>N/A</v>
      </c>
      <c r="G16" s="193"/>
      <c r="H16" s="195" t="str">
        <f t="shared" ref="H16:H30" si="7">IFERROR(G16/G$31,"N/A")</f>
        <v>N/A</v>
      </c>
      <c r="I16" s="210"/>
      <c r="J16" s="210"/>
      <c r="K16" s="211" t="str">
        <f t="shared" si="1"/>
        <v>N/A</v>
      </c>
      <c r="L16" s="210"/>
      <c r="M16" s="212" t="str">
        <f t="shared" si="2"/>
        <v>N/A</v>
      </c>
    </row>
    <row r="17" spans="2:13">
      <c r="B17" s="123" t="s">
        <v>99</v>
      </c>
      <c r="C17" s="124" t="s">
        <v>142</v>
      </c>
      <c r="D17" s="192"/>
      <c r="E17" s="193"/>
      <c r="F17" s="194" t="str">
        <f t="shared" si="0"/>
        <v>N/A</v>
      </c>
      <c r="G17" s="193"/>
      <c r="H17" s="195" t="str">
        <f t="shared" si="7"/>
        <v>N/A</v>
      </c>
      <c r="I17" s="210"/>
      <c r="J17" s="210"/>
      <c r="K17" s="211" t="str">
        <f t="shared" si="1"/>
        <v>N/A</v>
      </c>
      <c r="L17" s="210"/>
      <c r="M17" s="212" t="str">
        <f t="shared" si="2"/>
        <v>N/A</v>
      </c>
    </row>
    <row r="18" spans="2:13">
      <c r="B18" s="123" t="s">
        <v>99</v>
      </c>
      <c r="C18" s="124" t="s">
        <v>143</v>
      </c>
      <c r="D18" s="192"/>
      <c r="E18" s="193"/>
      <c r="F18" s="194" t="str">
        <f t="shared" si="0"/>
        <v>N/A</v>
      </c>
      <c r="G18" s="196"/>
      <c r="H18" s="195" t="str">
        <f t="shared" si="7"/>
        <v>N/A</v>
      </c>
      <c r="I18" s="210"/>
      <c r="J18" s="210"/>
      <c r="K18" s="211" t="str">
        <f t="shared" si="1"/>
        <v>N/A</v>
      </c>
      <c r="L18" s="213"/>
      <c r="M18" s="212" t="str">
        <f t="shared" si="2"/>
        <v>N/A</v>
      </c>
    </row>
    <row r="19" spans="2:13">
      <c r="B19" s="123" t="s">
        <v>99</v>
      </c>
      <c r="C19" s="124" t="s">
        <v>144</v>
      </c>
      <c r="D19" s="192"/>
      <c r="E19" s="193"/>
      <c r="F19" s="194" t="str">
        <f t="shared" si="0"/>
        <v>N/A</v>
      </c>
      <c r="G19" s="196"/>
      <c r="H19" s="195" t="str">
        <f t="shared" si="7"/>
        <v>N/A</v>
      </c>
      <c r="I19" s="210"/>
      <c r="J19" s="210"/>
      <c r="K19" s="211" t="str">
        <f t="shared" si="1"/>
        <v>N/A</v>
      </c>
      <c r="L19" s="213"/>
      <c r="M19" s="212" t="str">
        <f t="shared" si="2"/>
        <v>N/A</v>
      </c>
    </row>
    <row r="20" spans="2:13">
      <c r="B20" s="123" t="s">
        <v>99</v>
      </c>
      <c r="C20" s="124" t="s">
        <v>145</v>
      </c>
      <c r="D20" s="192"/>
      <c r="E20" s="193"/>
      <c r="F20" s="194" t="str">
        <f t="shared" si="0"/>
        <v>N/A</v>
      </c>
      <c r="G20" s="196"/>
      <c r="H20" s="195" t="str">
        <f t="shared" si="7"/>
        <v>N/A</v>
      </c>
      <c r="I20" s="210"/>
      <c r="J20" s="210"/>
      <c r="K20" s="211" t="str">
        <f t="shared" si="1"/>
        <v>N/A</v>
      </c>
      <c r="L20" s="213"/>
      <c r="M20" s="212" t="str">
        <f t="shared" si="2"/>
        <v>N/A</v>
      </c>
    </row>
    <row r="21" spans="2:13">
      <c r="B21" s="123" t="s">
        <v>99</v>
      </c>
      <c r="C21" s="124" t="s">
        <v>146</v>
      </c>
      <c r="D21" s="192"/>
      <c r="E21" s="193"/>
      <c r="F21" s="194" t="str">
        <f t="shared" si="0"/>
        <v>N/A</v>
      </c>
      <c r="G21" s="196"/>
      <c r="H21" s="195" t="str">
        <f t="shared" si="7"/>
        <v>N/A</v>
      </c>
      <c r="I21" s="210"/>
      <c r="J21" s="210"/>
      <c r="K21" s="211" t="str">
        <f t="shared" si="1"/>
        <v>N/A</v>
      </c>
      <c r="L21" s="213"/>
      <c r="M21" s="212" t="str">
        <f t="shared" si="2"/>
        <v>N/A</v>
      </c>
    </row>
    <row r="22" spans="2:13">
      <c r="B22" s="123" t="s">
        <v>99</v>
      </c>
      <c r="C22" s="124">
        <v>1</v>
      </c>
      <c r="D22" s="192"/>
      <c r="E22" s="193"/>
      <c r="F22" s="194" t="str">
        <f t="shared" si="0"/>
        <v>N/A</v>
      </c>
      <c r="G22" s="196"/>
      <c r="H22" s="195" t="str">
        <f t="shared" si="7"/>
        <v>N/A</v>
      </c>
      <c r="I22" s="210"/>
      <c r="J22" s="210"/>
      <c r="K22" s="211" t="str">
        <f t="shared" si="1"/>
        <v>N/A</v>
      </c>
      <c r="L22" s="213"/>
      <c r="M22" s="212" t="str">
        <f t="shared" si="2"/>
        <v>N/A</v>
      </c>
    </row>
    <row r="23" spans="2:13">
      <c r="B23" s="123" t="s">
        <v>99</v>
      </c>
      <c r="C23" s="124" t="s">
        <v>147</v>
      </c>
      <c r="D23" s="192"/>
      <c r="E23" s="193"/>
      <c r="F23" s="194" t="str">
        <f t="shared" si="0"/>
        <v>N/A</v>
      </c>
      <c r="G23" s="196"/>
      <c r="H23" s="195" t="str">
        <f t="shared" si="7"/>
        <v>N/A</v>
      </c>
      <c r="I23" s="210"/>
      <c r="J23" s="210"/>
      <c r="K23" s="211" t="str">
        <f t="shared" si="1"/>
        <v>N/A</v>
      </c>
      <c r="L23" s="213"/>
      <c r="M23" s="212" t="str">
        <f t="shared" si="2"/>
        <v>N/A</v>
      </c>
    </row>
    <row r="24" spans="2:13">
      <c r="B24" s="123" t="s">
        <v>99</v>
      </c>
      <c r="C24" s="124" t="s">
        <v>148</v>
      </c>
      <c r="D24" s="192"/>
      <c r="E24" s="193"/>
      <c r="F24" s="194" t="str">
        <f t="shared" si="0"/>
        <v>N/A</v>
      </c>
      <c r="G24" s="196"/>
      <c r="H24" s="195" t="str">
        <f t="shared" si="7"/>
        <v>N/A</v>
      </c>
      <c r="I24" s="210"/>
      <c r="J24" s="210"/>
      <c r="K24" s="211" t="str">
        <f t="shared" si="1"/>
        <v>N/A</v>
      </c>
      <c r="L24" s="213"/>
      <c r="M24" s="212" t="str">
        <f t="shared" si="2"/>
        <v>N/A</v>
      </c>
    </row>
    <row r="25" spans="2:13">
      <c r="B25" s="123" t="s">
        <v>99</v>
      </c>
      <c r="C25" s="124" t="s">
        <v>149</v>
      </c>
      <c r="D25" s="192"/>
      <c r="E25" s="193"/>
      <c r="F25" s="194" t="str">
        <f t="shared" si="0"/>
        <v>N/A</v>
      </c>
      <c r="G25" s="196"/>
      <c r="H25" s="195" t="str">
        <f t="shared" si="7"/>
        <v>N/A</v>
      </c>
      <c r="I25" s="210"/>
      <c r="J25" s="210"/>
      <c r="K25" s="211" t="str">
        <f t="shared" si="1"/>
        <v>N/A</v>
      </c>
      <c r="L25" s="213"/>
      <c r="M25" s="212" t="str">
        <f t="shared" si="2"/>
        <v>N/A</v>
      </c>
    </row>
    <row r="26" spans="2:13">
      <c r="B26" s="123" t="s">
        <v>99</v>
      </c>
      <c r="C26" s="124" t="s">
        <v>150</v>
      </c>
      <c r="D26" s="192"/>
      <c r="E26" s="193"/>
      <c r="F26" s="194" t="str">
        <f t="shared" si="0"/>
        <v>N/A</v>
      </c>
      <c r="G26" s="196"/>
      <c r="H26" s="195" t="str">
        <f t="shared" si="7"/>
        <v>N/A</v>
      </c>
      <c r="I26" s="210"/>
      <c r="J26" s="210"/>
      <c r="K26" s="211" t="str">
        <f t="shared" si="1"/>
        <v>N/A</v>
      </c>
      <c r="L26" s="213"/>
      <c r="M26" s="212" t="str">
        <f t="shared" si="2"/>
        <v>N/A</v>
      </c>
    </row>
    <row r="27" spans="2:13">
      <c r="B27" s="123" t="s">
        <v>99</v>
      </c>
      <c r="C27" s="124" t="s">
        <v>151</v>
      </c>
      <c r="D27" s="192"/>
      <c r="E27" s="193"/>
      <c r="F27" s="194" t="str">
        <f t="shared" si="0"/>
        <v>N/A</v>
      </c>
      <c r="G27" s="196"/>
      <c r="H27" s="195" t="str">
        <f t="shared" si="7"/>
        <v>N/A</v>
      </c>
      <c r="I27" s="210"/>
      <c r="J27" s="210"/>
      <c r="K27" s="211" t="str">
        <f t="shared" si="1"/>
        <v>N/A</v>
      </c>
      <c r="L27" s="213"/>
      <c r="M27" s="212" t="str">
        <f t="shared" si="2"/>
        <v>N/A</v>
      </c>
    </row>
    <row r="28" spans="2:13">
      <c r="B28" s="123" t="s">
        <v>99</v>
      </c>
      <c r="C28" s="124" t="s">
        <v>152</v>
      </c>
      <c r="D28" s="192"/>
      <c r="E28" s="193"/>
      <c r="F28" s="194" t="str">
        <f t="shared" si="0"/>
        <v>N/A</v>
      </c>
      <c r="G28" s="196"/>
      <c r="H28" s="195" t="str">
        <f t="shared" si="7"/>
        <v>N/A</v>
      </c>
      <c r="I28" s="210"/>
      <c r="J28" s="210"/>
      <c r="K28" s="211" t="str">
        <f t="shared" si="1"/>
        <v>N/A</v>
      </c>
      <c r="L28" s="213"/>
      <c r="M28" s="212" t="str">
        <f t="shared" si="2"/>
        <v>N/A</v>
      </c>
    </row>
    <row r="29" spans="2:13">
      <c r="B29" s="123" t="s">
        <v>99</v>
      </c>
      <c r="C29" s="124" t="s">
        <v>153</v>
      </c>
      <c r="D29" s="192"/>
      <c r="E29" s="193"/>
      <c r="F29" s="194" t="str">
        <f t="shared" ref="F29" si="8">IFERROR(E29/D29,"N/A")</f>
        <v>N/A</v>
      </c>
      <c r="G29" s="196"/>
      <c r="H29" s="195" t="str">
        <f t="shared" ref="H29" si="9">IFERROR(G29/G$31,"N/A")</f>
        <v>N/A</v>
      </c>
      <c r="I29" s="210"/>
      <c r="J29" s="210"/>
      <c r="K29" s="211" t="str">
        <f t="shared" ref="K29" si="10">IFERROR(J29/I29,"N/A")</f>
        <v>N/A</v>
      </c>
      <c r="L29" s="213"/>
      <c r="M29" s="212" t="str">
        <f t="shared" ref="M29" si="11">IFERROR(L29/L$31,"N/A")</f>
        <v>N/A</v>
      </c>
    </row>
    <row r="30" spans="2:13">
      <c r="B30" s="130" t="s">
        <v>99</v>
      </c>
      <c r="C30" s="131">
        <v>1.35</v>
      </c>
      <c r="D30" s="197"/>
      <c r="E30" s="198"/>
      <c r="F30" s="199" t="str">
        <f t="shared" ref="F30:F31" si="12">IFERROR(E30/D30,"N/A")</f>
        <v>N/A</v>
      </c>
      <c r="G30" s="200"/>
      <c r="H30" s="195" t="str">
        <f t="shared" si="7"/>
        <v>N/A</v>
      </c>
      <c r="I30" s="214"/>
      <c r="J30" s="214"/>
      <c r="K30" s="215" t="str">
        <f t="shared" si="1"/>
        <v>N/A</v>
      </c>
      <c r="L30" s="216"/>
      <c r="M30" s="212" t="str">
        <f t="shared" si="2"/>
        <v>N/A</v>
      </c>
    </row>
    <row r="31" s="2" customFormat="1" ht="13.75" spans="2:13">
      <c r="B31" s="33" t="s">
        <v>99</v>
      </c>
      <c r="C31" s="201" t="s">
        <v>96</v>
      </c>
      <c r="D31" s="202">
        <f>SUM(D14:D30)</f>
        <v>0</v>
      </c>
      <c r="E31" s="203">
        <f>SUM(E14:E30)</f>
        <v>0</v>
      </c>
      <c r="F31" s="204" t="str">
        <f t="shared" si="12"/>
        <v>N/A</v>
      </c>
      <c r="G31" s="203">
        <f>SUM(G14:G30)</f>
        <v>0</v>
      </c>
      <c r="H31" s="205">
        <f>SUM(H14:H30)</f>
        <v>0</v>
      </c>
      <c r="I31" s="202">
        <f>SUM(I14:I30)</f>
        <v>0</v>
      </c>
      <c r="J31" s="203">
        <f>SUM(J14:J30)</f>
        <v>0</v>
      </c>
      <c r="K31" s="204" t="str">
        <f t="shared" si="1"/>
        <v>N/A</v>
      </c>
      <c r="L31" s="203">
        <f>SUM(L14:L30)</f>
        <v>0</v>
      </c>
      <c r="M31" s="205">
        <f>SUM(M14:M30)</f>
        <v>0</v>
      </c>
    </row>
  </sheetData>
  <mergeCells count="2">
    <mergeCell ref="D10:H10"/>
    <mergeCell ref="I10:M10"/>
  </mergeCells>
  <pageMargins left="0.700694444444445" right="0.700694444444445" top="0.751388888888889" bottom="0.751388888888889" header="0.297916666666667" footer="0.297916666666667"/>
  <pageSetup paperSize="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44"/>
  <sheetViews>
    <sheetView topLeftCell="A10" workbookViewId="0">
      <selection activeCell="D25" sqref="D25"/>
    </sheetView>
  </sheetViews>
  <sheetFormatPr defaultColWidth="8.81818181818182" defaultRowHeight="13"/>
  <cols>
    <col min="1" max="1" width="8.81818181818182" style="1"/>
    <col min="2" max="2" width="12" style="1" customWidth="1"/>
    <col min="3" max="3" width="13.4545454545455" style="1" customWidth="1"/>
    <col min="4" max="4" width="11.9090909090909" style="1" customWidth="1"/>
    <col min="5" max="5" width="17.3636363636364" style="1" customWidth="1"/>
    <col min="6" max="6" width="11.9090909090909" style="1" customWidth="1"/>
    <col min="7" max="7" width="15.1818181818182" style="1" customWidth="1"/>
    <col min="8" max="8" width="13.4545454545455" style="1" customWidth="1"/>
    <col min="9" max="9" width="17.8181818181818" style="11" customWidth="1"/>
    <col min="10" max="10" width="16.4545454545455" style="11" customWidth="1"/>
    <col min="11" max="11" width="15" style="2" customWidth="1"/>
    <col min="12" max="12" width="15.4545454545455" style="11" customWidth="1"/>
    <col min="13" max="13" width="18" style="11" customWidth="1"/>
    <col min="14" max="14" width="26.6363636363636" style="2" customWidth="1"/>
    <col min="15" max="16384" width="8.81818181818182" style="1"/>
  </cols>
  <sheetData>
    <row r="1" spans="2:2">
      <c r="B1" s="58"/>
    </row>
    <row r="2" spans="2:2">
      <c r="B2" s="58" t="s">
        <v>0</v>
      </c>
    </row>
    <row r="3" spans="2:2">
      <c r="B3" s="58" t="s">
        <v>62</v>
      </c>
    </row>
    <row r="6" spans="2:10">
      <c r="B6" s="140" t="str">
        <f>摘要!$B$6</f>
        <v>XX地区</v>
      </c>
      <c r="C6" s="58" t="s">
        <v>59</v>
      </c>
      <c r="E6" s="58" t="s">
        <v>65</v>
      </c>
      <c r="F6" s="141">
        <f>摘要!$F$6</f>
        <v>0</v>
      </c>
      <c r="G6" s="141"/>
      <c r="H6" s="142"/>
      <c r="I6" s="175"/>
      <c r="J6" s="175"/>
    </row>
    <row r="7" spans="4:4">
      <c r="D7" s="143"/>
    </row>
    <row r="8" spans="2:2">
      <c r="B8" s="10" t="s">
        <v>133</v>
      </c>
    </row>
    <row r="9" ht="13.75"/>
    <row r="10" spans="2:14">
      <c r="B10" s="12"/>
      <c r="C10" s="144"/>
      <c r="D10" s="145"/>
      <c r="E10" s="146"/>
      <c r="F10" s="14" t="s">
        <v>98</v>
      </c>
      <c r="G10" s="15"/>
      <c r="H10" s="15"/>
      <c r="I10" s="16"/>
      <c r="J10" s="14" t="s">
        <v>97</v>
      </c>
      <c r="K10" s="15"/>
      <c r="L10" s="15"/>
      <c r="M10" s="16"/>
      <c r="N10" s="1"/>
    </row>
    <row r="11" spans="2:14">
      <c r="B11" s="17" t="s">
        <v>135</v>
      </c>
      <c r="C11" s="65" t="s">
        <v>154</v>
      </c>
      <c r="D11" s="66" t="s">
        <v>155</v>
      </c>
      <c r="E11" s="147" t="s">
        <v>156</v>
      </c>
      <c r="F11" s="19" t="s">
        <v>85</v>
      </c>
      <c r="G11" s="20" t="s">
        <v>85</v>
      </c>
      <c r="H11" s="21" t="s">
        <v>79</v>
      </c>
      <c r="I11" s="22" t="s">
        <v>93</v>
      </c>
      <c r="J11" s="23" t="s">
        <v>85</v>
      </c>
      <c r="K11" s="92" t="s">
        <v>85</v>
      </c>
      <c r="L11" s="93" t="s">
        <v>79</v>
      </c>
      <c r="M11" s="22" t="s">
        <v>93</v>
      </c>
      <c r="N11" s="1"/>
    </row>
    <row r="12" spans="2:14">
      <c r="B12" s="17"/>
      <c r="C12" s="65"/>
      <c r="D12" s="88"/>
      <c r="E12" s="147"/>
      <c r="F12" s="19" t="s">
        <v>91</v>
      </c>
      <c r="G12" s="24" t="s">
        <v>92</v>
      </c>
      <c r="H12" s="21" t="s">
        <v>82</v>
      </c>
      <c r="I12" s="25" t="s">
        <v>94</v>
      </c>
      <c r="J12" s="23" t="s">
        <v>91</v>
      </c>
      <c r="K12" s="94" t="s">
        <v>92</v>
      </c>
      <c r="L12" s="93" t="s">
        <v>82</v>
      </c>
      <c r="M12" s="25" t="s">
        <v>94</v>
      </c>
      <c r="N12" s="1"/>
    </row>
    <row r="13" spans="2:14">
      <c r="B13" s="26"/>
      <c r="C13" s="71"/>
      <c r="D13" s="72"/>
      <c r="E13" s="148"/>
      <c r="F13" s="149"/>
      <c r="G13" s="29" t="s">
        <v>79</v>
      </c>
      <c r="H13" s="21"/>
      <c r="I13" s="31" t="s">
        <v>82</v>
      </c>
      <c r="J13" s="176"/>
      <c r="K13" s="95" t="s">
        <v>79</v>
      </c>
      <c r="L13" s="93"/>
      <c r="M13" s="31" t="s">
        <v>82</v>
      </c>
      <c r="N13" s="1"/>
    </row>
    <row r="14" spans="2:14">
      <c r="B14" s="150" t="s">
        <v>99</v>
      </c>
      <c r="C14" s="151" t="s">
        <v>157</v>
      </c>
      <c r="D14" s="152" t="s">
        <v>158</v>
      </c>
      <c r="E14" s="153" t="s">
        <v>159</v>
      </c>
      <c r="F14" s="154"/>
      <c r="G14" s="155"/>
      <c r="H14" s="156" t="str">
        <f>IFERROR(G14/F14,"N/A")</f>
        <v>N/A</v>
      </c>
      <c r="I14" s="177"/>
      <c r="J14" s="154"/>
      <c r="K14" s="178"/>
      <c r="L14" s="156" t="str">
        <f>IFERROR(K14/J14,"N/A")</f>
        <v>N/A</v>
      </c>
      <c r="M14" s="177"/>
      <c r="N14" s="1"/>
    </row>
    <row r="15" spans="2:14">
      <c r="B15" s="123" t="s">
        <v>99</v>
      </c>
      <c r="C15" s="157" t="s">
        <v>157</v>
      </c>
      <c r="D15" s="158" t="s">
        <v>160</v>
      </c>
      <c r="E15" s="159" t="s">
        <v>161</v>
      </c>
      <c r="F15" s="160"/>
      <c r="G15" s="161"/>
      <c r="H15" s="162" t="str">
        <f t="shared" ref="H15:H44" si="0">IFERROR(G15/F15,"N/A")</f>
        <v>N/A</v>
      </c>
      <c r="I15" s="179"/>
      <c r="J15" s="160"/>
      <c r="K15" s="161"/>
      <c r="L15" s="162" t="str">
        <f t="shared" ref="L15:L44" si="1">IFERROR(K15/J15,"N/A")</f>
        <v>N/A</v>
      </c>
      <c r="M15" s="179"/>
      <c r="N15" s="1"/>
    </row>
    <row r="16" spans="2:14">
      <c r="B16" s="123" t="s">
        <v>99</v>
      </c>
      <c r="C16" s="157" t="s">
        <v>157</v>
      </c>
      <c r="D16" s="158" t="s">
        <v>162</v>
      </c>
      <c r="E16" s="159" t="s">
        <v>163</v>
      </c>
      <c r="F16" s="160"/>
      <c r="G16" s="161"/>
      <c r="H16" s="162" t="str">
        <f t="shared" si="0"/>
        <v>N/A</v>
      </c>
      <c r="I16" s="179"/>
      <c r="J16" s="160"/>
      <c r="K16" s="161"/>
      <c r="L16" s="162" t="str">
        <f t="shared" si="1"/>
        <v>N/A</v>
      </c>
      <c r="M16" s="179"/>
      <c r="N16" s="1"/>
    </row>
    <row r="17" spans="2:14">
      <c r="B17" s="123" t="s">
        <v>99</v>
      </c>
      <c r="C17" s="157" t="s">
        <v>157</v>
      </c>
      <c r="D17" s="158" t="s">
        <v>164</v>
      </c>
      <c r="E17" s="159" t="s">
        <v>165</v>
      </c>
      <c r="F17" s="160"/>
      <c r="G17" s="161"/>
      <c r="H17" s="162" t="str">
        <f t="shared" si="0"/>
        <v>N/A</v>
      </c>
      <c r="I17" s="179"/>
      <c r="J17" s="160"/>
      <c r="K17" s="161"/>
      <c r="L17" s="162" t="str">
        <f t="shared" si="1"/>
        <v>N/A</v>
      </c>
      <c r="M17" s="179"/>
      <c r="N17" s="1"/>
    </row>
    <row r="18" spans="2:14">
      <c r="B18" s="123" t="s">
        <v>99</v>
      </c>
      <c r="C18" s="157" t="s">
        <v>157</v>
      </c>
      <c r="D18" s="158" t="s">
        <v>166</v>
      </c>
      <c r="E18" s="159" t="s">
        <v>167</v>
      </c>
      <c r="F18" s="160"/>
      <c r="G18" s="161"/>
      <c r="H18" s="162" t="str">
        <f t="shared" si="0"/>
        <v>N/A</v>
      </c>
      <c r="I18" s="179"/>
      <c r="J18" s="160"/>
      <c r="K18" s="161"/>
      <c r="L18" s="162" t="str">
        <f t="shared" si="1"/>
        <v>N/A</v>
      </c>
      <c r="M18" s="179"/>
      <c r="N18" s="1"/>
    </row>
    <row r="19" spans="2:14">
      <c r="B19" s="123" t="s">
        <v>99</v>
      </c>
      <c r="C19" s="157" t="s">
        <v>157</v>
      </c>
      <c r="D19" s="158" t="s">
        <v>168</v>
      </c>
      <c r="E19" s="159" t="s">
        <v>169</v>
      </c>
      <c r="F19" s="160"/>
      <c r="G19" s="161"/>
      <c r="H19" s="162" t="str">
        <f t="shared" si="0"/>
        <v>N/A</v>
      </c>
      <c r="I19" s="179"/>
      <c r="J19" s="160"/>
      <c r="K19" s="161"/>
      <c r="L19" s="162" t="str">
        <f t="shared" si="1"/>
        <v>N/A</v>
      </c>
      <c r="M19" s="179"/>
      <c r="N19" s="1"/>
    </row>
    <row r="20" spans="2:14">
      <c r="B20" s="123" t="s">
        <v>99</v>
      </c>
      <c r="C20" s="157" t="s">
        <v>157</v>
      </c>
      <c r="D20" s="158" t="s">
        <v>170</v>
      </c>
      <c r="E20" s="159" t="s">
        <v>171</v>
      </c>
      <c r="F20" s="160"/>
      <c r="G20" s="161"/>
      <c r="H20" s="162" t="str">
        <f t="shared" si="0"/>
        <v>N/A</v>
      </c>
      <c r="I20" s="179"/>
      <c r="J20" s="160"/>
      <c r="K20" s="161"/>
      <c r="L20" s="162" t="str">
        <f t="shared" si="1"/>
        <v>N/A</v>
      </c>
      <c r="M20" s="179"/>
      <c r="N20" s="1"/>
    </row>
    <row r="21" spans="2:14">
      <c r="B21" s="123" t="s">
        <v>99</v>
      </c>
      <c r="C21" s="157" t="s">
        <v>157</v>
      </c>
      <c r="D21" s="158" t="s">
        <v>172</v>
      </c>
      <c r="E21" s="159" t="s">
        <v>173</v>
      </c>
      <c r="F21" s="160"/>
      <c r="G21" s="161"/>
      <c r="H21" s="162" t="str">
        <f t="shared" si="0"/>
        <v>N/A</v>
      </c>
      <c r="I21" s="179"/>
      <c r="J21" s="160"/>
      <c r="K21" s="161"/>
      <c r="L21" s="162" t="str">
        <f t="shared" si="1"/>
        <v>N/A</v>
      </c>
      <c r="M21" s="179"/>
      <c r="N21" s="1"/>
    </row>
    <row r="22" spans="2:14">
      <c r="B22" s="123" t="s">
        <v>99</v>
      </c>
      <c r="C22" s="157" t="s">
        <v>157</v>
      </c>
      <c r="D22" s="158" t="s">
        <v>174</v>
      </c>
      <c r="E22" s="159" t="s">
        <v>175</v>
      </c>
      <c r="F22" s="160"/>
      <c r="G22" s="161"/>
      <c r="H22" s="162" t="str">
        <f t="shared" si="0"/>
        <v>N/A</v>
      </c>
      <c r="I22" s="179"/>
      <c r="J22" s="160"/>
      <c r="K22" s="161"/>
      <c r="L22" s="162" t="str">
        <f t="shared" si="1"/>
        <v>N/A</v>
      </c>
      <c r="M22" s="179"/>
      <c r="N22" s="1"/>
    </row>
    <row r="23" spans="2:14">
      <c r="B23" s="130" t="s">
        <v>99</v>
      </c>
      <c r="C23" s="163" t="s">
        <v>157</v>
      </c>
      <c r="D23" s="164" t="s">
        <v>176</v>
      </c>
      <c r="E23" s="165" t="s">
        <v>177</v>
      </c>
      <c r="F23" s="166"/>
      <c r="G23" s="167"/>
      <c r="H23" s="162" t="str">
        <f t="shared" si="0"/>
        <v>N/A</v>
      </c>
      <c r="I23" s="180"/>
      <c r="J23" s="166"/>
      <c r="K23" s="167"/>
      <c r="L23" s="162" t="str">
        <f t="shared" si="1"/>
        <v>N/A</v>
      </c>
      <c r="M23" s="180"/>
      <c r="N23" s="1"/>
    </row>
    <row r="24" spans="2:14">
      <c r="B24" s="123" t="s">
        <v>99</v>
      </c>
      <c r="C24" s="157" t="s">
        <v>178</v>
      </c>
      <c r="D24" s="158" t="s">
        <v>179</v>
      </c>
      <c r="E24" s="159" t="s">
        <v>180</v>
      </c>
      <c r="F24" s="160"/>
      <c r="G24" s="161"/>
      <c r="H24" s="156" t="str">
        <f t="shared" si="0"/>
        <v>N/A</v>
      </c>
      <c r="I24" s="179"/>
      <c r="J24" s="160"/>
      <c r="K24" s="161"/>
      <c r="L24" s="156" t="str">
        <f t="shared" si="1"/>
        <v>N/A</v>
      </c>
      <c r="M24" s="179"/>
      <c r="N24" s="1"/>
    </row>
    <row r="25" spans="2:14">
      <c r="B25" s="123" t="s">
        <v>99</v>
      </c>
      <c r="C25" s="157" t="s">
        <v>178</v>
      </c>
      <c r="D25" s="158" t="s">
        <v>170</v>
      </c>
      <c r="E25" s="159" t="s">
        <v>181</v>
      </c>
      <c r="F25" s="160"/>
      <c r="G25" s="161"/>
      <c r="H25" s="162" t="str">
        <f t="shared" si="0"/>
        <v>N/A</v>
      </c>
      <c r="I25" s="179"/>
      <c r="J25" s="160"/>
      <c r="K25" s="161"/>
      <c r="L25" s="162" t="str">
        <f t="shared" ref="L25" si="2">IFERROR(K25/J25,"N/A")</f>
        <v>N/A</v>
      </c>
      <c r="M25" s="179"/>
      <c r="N25" s="1"/>
    </row>
    <row r="26" spans="2:14">
      <c r="B26" s="123" t="s">
        <v>99</v>
      </c>
      <c r="C26" s="157" t="s">
        <v>178</v>
      </c>
      <c r="D26" s="158" t="s">
        <v>182</v>
      </c>
      <c r="E26" s="159" t="s">
        <v>183</v>
      </c>
      <c r="F26" s="160"/>
      <c r="G26" s="161"/>
      <c r="H26" s="162" t="str">
        <f t="shared" si="0"/>
        <v>N/A</v>
      </c>
      <c r="I26" s="179"/>
      <c r="J26" s="160"/>
      <c r="K26" s="161"/>
      <c r="L26" s="162" t="str">
        <f t="shared" si="1"/>
        <v>N/A</v>
      </c>
      <c r="M26" s="179"/>
      <c r="N26" s="1"/>
    </row>
    <row r="27" spans="2:14">
      <c r="B27" s="123" t="s">
        <v>99</v>
      </c>
      <c r="C27" s="157" t="s">
        <v>178</v>
      </c>
      <c r="D27" s="158" t="s">
        <v>184</v>
      </c>
      <c r="E27" s="159" t="s">
        <v>185</v>
      </c>
      <c r="F27" s="160"/>
      <c r="G27" s="161"/>
      <c r="H27" s="162" t="str">
        <f t="shared" si="0"/>
        <v>N/A</v>
      </c>
      <c r="I27" s="179"/>
      <c r="J27" s="160"/>
      <c r="K27" s="161"/>
      <c r="L27" s="162" t="str">
        <f t="shared" si="1"/>
        <v>N/A</v>
      </c>
      <c r="M27" s="179"/>
      <c r="N27" s="1"/>
    </row>
    <row r="28" spans="2:14">
      <c r="B28" s="123" t="s">
        <v>99</v>
      </c>
      <c r="C28" s="157" t="s">
        <v>178</v>
      </c>
      <c r="D28" s="158" t="s">
        <v>172</v>
      </c>
      <c r="E28" s="159" t="s">
        <v>186</v>
      </c>
      <c r="F28" s="160"/>
      <c r="G28" s="161"/>
      <c r="H28" s="162" t="str">
        <f t="shared" si="0"/>
        <v>N/A</v>
      </c>
      <c r="I28" s="179"/>
      <c r="J28" s="160"/>
      <c r="K28" s="161"/>
      <c r="L28" s="162" t="str">
        <f t="shared" si="1"/>
        <v>N/A</v>
      </c>
      <c r="M28" s="179"/>
      <c r="N28" s="1"/>
    </row>
    <row r="29" spans="2:14">
      <c r="B29" s="123" t="s">
        <v>99</v>
      </c>
      <c r="C29" s="157" t="s">
        <v>178</v>
      </c>
      <c r="D29" s="158" t="s">
        <v>187</v>
      </c>
      <c r="E29" s="159" t="s">
        <v>188</v>
      </c>
      <c r="F29" s="160"/>
      <c r="G29" s="161"/>
      <c r="H29" s="162" t="str">
        <f t="shared" si="0"/>
        <v>N/A</v>
      </c>
      <c r="I29" s="179"/>
      <c r="J29" s="160"/>
      <c r="K29" s="161"/>
      <c r="L29" s="162" t="str">
        <f t="shared" si="1"/>
        <v>N/A</v>
      </c>
      <c r="M29" s="179"/>
      <c r="N29" s="1"/>
    </row>
    <row r="30" spans="2:14">
      <c r="B30" s="123" t="s">
        <v>99</v>
      </c>
      <c r="C30" s="157" t="s">
        <v>178</v>
      </c>
      <c r="D30" s="158" t="s">
        <v>189</v>
      </c>
      <c r="E30" s="159" t="s">
        <v>190</v>
      </c>
      <c r="F30" s="160"/>
      <c r="G30" s="161"/>
      <c r="H30" s="162" t="str">
        <f t="shared" si="0"/>
        <v>N/A</v>
      </c>
      <c r="I30" s="179"/>
      <c r="J30" s="160"/>
      <c r="K30" s="161"/>
      <c r="L30" s="162" t="str">
        <f t="shared" si="1"/>
        <v>N/A</v>
      </c>
      <c r="M30" s="179"/>
      <c r="N30" s="1"/>
    </row>
    <row r="31" spans="2:14">
      <c r="B31" s="123" t="s">
        <v>99</v>
      </c>
      <c r="C31" s="157" t="s">
        <v>178</v>
      </c>
      <c r="D31" s="158" t="s">
        <v>191</v>
      </c>
      <c r="E31" s="159" t="s">
        <v>192</v>
      </c>
      <c r="F31" s="160"/>
      <c r="G31" s="161"/>
      <c r="H31" s="162" t="str">
        <f t="shared" si="0"/>
        <v>N/A</v>
      </c>
      <c r="I31" s="179"/>
      <c r="J31" s="160"/>
      <c r="K31" s="161"/>
      <c r="L31" s="162" t="str">
        <f t="shared" si="1"/>
        <v>N/A</v>
      </c>
      <c r="M31" s="179"/>
      <c r="N31" s="1"/>
    </row>
    <row r="32" spans="2:14">
      <c r="B32" s="123" t="s">
        <v>99</v>
      </c>
      <c r="C32" s="157" t="s">
        <v>178</v>
      </c>
      <c r="D32" s="158" t="s">
        <v>193</v>
      </c>
      <c r="E32" s="159" t="s">
        <v>194</v>
      </c>
      <c r="F32" s="160"/>
      <c r="G32" s="161"/>
      <c r="H32" s="162" t="str">
        <f t="shared" si="0"/>
        <v>N/A</v>
      </c>
      <c r="I32" s="179"/>
      <c r="J32" s="160"/>
      <c r="K32" s="161"/>
      <c r="L32" s="162" t="str">
        <f t="shared" si="1"/>
        <v>N/A</v>
      </c>
      <c r="M32" s="179"/>
      <c r="N32" s="1"/>
    </row>
    <row r="33" spans="2:14">
      <c r="B33" s="130" t="s">
        <v>99</v>
      </c>
      <c r="C33" s="163" t="s">
        <v>178</v>
      </c>
      <c r="D33" s="164" t="s">
        <v>195</v>
      </c>
      <c r="E33" s="165" t="s">
        <v>196</v>
      </c>
      <c r="F33" s="166"/>
      <c r="G33" s="167"/>
      <c r="H33" s="168" t="str">
        <f t="shared" si="0"/>
        <v>N/A</v>
      </c>
      <c r="I33" s="180"/>
      <c r="J33" s="166"/>
      <c r="K33" s="167"/>
      <c r="L33" s="168" t="str">
        <f t="shared" si="1"/>
        <v>N/A</v>
      </c>
      <c r="M33" s="180"/>
      <c r="N33" s="1"/>
    </row>
    <row r="34" spans="2:14">
      <c r="B34" s="123" t="s">
        <v>99</v>
      </c>
      <c r="C34" s="157" t="s">
        <v>197</v>
      </c>
      <c r="D34" s="158" t="s">
        <v>189</v>
      </c>
      <c r="E34" s="159" t="s">
        <v>198</v>
      </c>
      <c r="F34" s="160"/>
      <c r="G34" s="161"/>
      <c r="H34" s="162" t="str">
        <f t="shared" si="0"/>
        <v>N/A</v>
      </c>
      <c r="I34" s="179"/>
      <c r="J34" s="160"/>
      <c r="K34" s="161"/>
      <c r="L34" s="162" t="str">
        <f t="shared" si="1"/>
        <v>N/A</v>
      </c>
      <c r="M34" s="179"/>
      <c r="N34" s="1"/>
    </row>
    <row r="35" spans="2:14">
      <c r="B35" s="123" t="s">
        <v>99</v>
      </c>
      <c r="C35" s="157" t="s">
        <v>197</v>
      </c>
      <c r="D35" s="158" t="s">
        <v>193</v>
      </c>
      <c r="E35" s="159" t="s">
        <v>199</v>
      </c>
      <c r="F35" s="160"/>
      <c r="G35" s="161"/>
      <c r="H35" s="162" t="str">
        <f t="shared" si="0"/>
        <v>N/A</v>
      </c>
      <c r="I35" s="179"/>
      <c r="J35" s="160"/>
      <c r="K35" s="161"/>
      <c r="L35" s="162" t="str">
        <f t="shared" si="1"/>
        <v>N/A</v>
      </c>
      <c r="M35" s="179"/>
      <c r="N35" s="1"/>
    </row>
    <row r="36" spans="2:14">
      <c r="B36" s="123" t="s">
        <v>99</v>
      </c>
      <c r="C36" s="157" t="s">
        <v>197</v>
      </c>
      <c r="D36" s="158" t="s">
        <v>200</v>
      </c>
      <c r="E36" s="159" t="s">
        <v>201</v>
      </c>
      <c r="F36" s="160"/>
      <c r="G36" s="161"/>
      <c r="H36" s="162" t="str">
        <f t="shared" si="0"/>
        <v>N/A</v>
      </c>
      <c r="I36" s="179"/>
      <c r="J36" s="160"/>
      <c r="K36" s="161"/>
      <c r="L36" s="162" t="str">
        <f t="shared" si="1"/>
        <v>N/A</v>
      </c>
      <c r="M36" s="179"/>
      <c r="N36" s="1"/>
    </row>
    <row r="37" spans="2:14">
      <c r="B37" s="123" t="s">
        <v>99</v>
      </c>
      <c r="C37" s="157" t="s">
        <v>197</v>
      </c>
      <c r="D37" s="158" t="s">
        <v>202</v>
      </c>
      <c r="E37" s="159" t="s">
        <v>203</v>
      </c>
      <c r="F37" s="160"/>
      <c r="G37" s="161"/>
      <c r="H37" s="162" t="str">
        <f t="shared" si="0"/>
        <v>N/A</v>
      </c>
      <c r="I37" s="179"/>
      <c r="J37" s="160"/>
      <c r="K37" s="161"/>
      <c r="L37" s="162" t="str">
        <f t="shared" si="1"/>
        <v>N/A</v>
      </c>
      <c r="M37" s="179"/>
      <c r="N37" s="1"/>
    </row>
    <row r="38" spans="2:14">
      <c r="B38" s="123" t="s">
        <v>99</v>
      </c>
      <c r="C38" s="157" t="s">
        <v>197</v>
      </c>
      <c r="D38" s="158" t="s">
        <v>204</v>
      </c>
      <c r="E38" s="159" t="s">
        <v>205</v>
      </c>
      <c r="F38" s="160"/>
      <c r="G38" s="161"/>
      <c r="H38" s="162" t="str">
        <f t="shared" si="0"/>
        <v>N/A</v>
      </c>
      <c r="I38" s="179"/>
      <c r="J38" s="160"/>
      <c r="K38" s="161"/>
      <c r="L38" s="162" t="str">
        <f t="shared" si="1"/>
        <v>N/A</v>
      </c>
      <c r="M38" s="179"/>
      <c r="N38" s="1"/>
    </row>
    <row r="39" spans="2:14">
      <c r="B39" s="123" t="s">
        <v>99</v>
      </c>
      <c r="C39" s="157" t="s">
        <v>197</v>
      </c>
      <c r="D39" s="158" t="s">
        <v>189</v>
      </c>
      <c r="E39" s="159" t="s">
        <v>206</v>
      </c>
      <c r="F39" s="160"/>
      <c r="G39" s="161"/>
      <c r="H39" s="162" t="str">
        <f t="shared" si="0"/>
        <v>N/A</v>
      </c>
      <c r="I39" s="179"/>
      <c r="J39" s="160"/>
      <c r="K39" s="161"/>
      <c r="L39" s="162" t="str">
        <f t="shared" si="1"/>
        <v>N/A</v>
      </c>
      <c r="M39" s="179"/>
      <c r="N39" s="1"/>
    </row>
    <row r="40" spans="2:14">
      <c r="B40" s="123" t="s">
        <v>99</v>
      </c>
      <c r="C40" s="157" t="s">
        <v>197</v>
      </c>
      <c r="D40" s="158" t="s">
        <v>202</v>
      </c>
      <c r="E40" s="159" t="s">
        <v>207</v>
      </c>
      <c r="F40" s="160"/>
      <c r="G40" s="161"/>
      <c r="H40" s="162" t="str">
        <f t="shared" si="0"/>
        <v>N/A</v>
      </c>
      <c r="I40" s="179"/>
      <c r="J40" s="160"/>
      <c r="K40" s="161"/>
      <c r="L40" s="162" t="str">
        <f t="shared" si="1"/>
        <v>N/A</v>
      </c>
      <c r="M40" s="179"/>
      <c r="N40" s="1"/>
    </row>
    <row r="41" spans="2:14">
      <c r="B41" s="123" t="s">
        <v>99</v>
      </c>
      <c r="C41" s="157" t="s">
        <v>197</v>
      </c>
      <c r="D41" s="158" t="s">
        <v>208</v>
      </c>
      <c r="E41" s="159" t="s">
        <v>209</v>
      </c>
      <c r="F41" s="160"/>
      <c r="G41" s="161"/>
      <c r="H41" s="162" t="str">
        <f t="shared" si="0"/>
        <v>N/A</v>
      </c>
      <c r="I41" s="179"/>
      <c r="J41" s="160"/>
      <c r="K41" s="161"/>
      <c r="L41" s="162" t="str">
        <f t="shared" si="1"/>
        <v>N/A</v>
      </c>
      <c r="M41" s="179"/>
      <c r="N41" s="1"/>
    </row>
    <row r="42" spans="2:14">
      <c r="B42" s="123" t="s">
        <v>99</v>
      </c>
      <c r="C42" s="157" t="s">
        <v>197</v>
      </c>
      <c r="D42" s="158" t="s">
        <v>210</v>
      </c>
      <c r="E42" s="159" t="s">
        <v>211</v>
      </c>
      <c r="F42" s="160"/>
      <c r="G42" s="161"/>
      <c r="H42" s="162" t="str">
        <f t="shared" si="0"/>
        <v>N/A</v>
      </c>
      <c r="I42" s="179"/>
      <c r="J42" s="160"/>
      <c r="K42" s="161"/>
      <c r="L42" s="162" t="str">
        <f t="shared" si="1"/>
        <v>N/A</v>
      </c>
      <c r="M42" s="179"/>
      <c r="N42" s="1"/>
    </row>
    <row r="43" spans="2:14">
      <c r="B43" s="130" t="s">
        <v>99</v>
      </c>
      <c r="C43" s="163" t="s">
        <v>197</v>
      </c>
      <c r="D43" s="164" t="s">
        <v>204</v>
      </c>
      <c r="E43" s="165" t="s">
        <v>212</v>
      </c>
      <c r="F43" s="166"/>
      <c r="G43" s="167"/>
      <c r="H43" s="168" t="str">
        <f t="shared" si="0"/>
        <v>N/A</v>
      </c>
      <c r="I43" s="180"/>
      <c r="J43" s="166"/>
      <c r="K43" s="167"/>
      <c r="L43" s="168" t="str">
        <f t="shared" si="1"/>
        <v>N/A</v>
      </c>
      <c r="M43" s="180"/>
      <c r="N43" s="1"/>
    </row>
    <row r="44" s="2" customFormat="1" ht="14.15" customHeight="1" spans="2:13">
      <c r="B44" s="169" t="s">
        <v>99</v>
      </c>
      <c r="C44" s="170"/>
      <c r="D44" s="170"/>
      <c r="E44" s="171" t="s">
        <v>213</v>
      </c>
      <c r="F44" s="172">
        <f t="shared" ref="F44:G44" si="3">SUM(F14:F43)</f>
        <v>0</v>
      </c>
      <c r="G44" s="173">
        <f t="shared" si="3"/>
        <v>0</v>
      </c>
      <c r="H44" s="174" t="str">
        <f t="shared" si="0"/>
        <v>N/A</v>
      </c>
      <c r="I44" s="181"/>
      <c r="J44" s="172">
        <f t="shared" ref="J44:K44" si="4">SUM(J14:J43)</f>
        <v>0</v>
      </c>
      <c r="K44" s="173">
        <f t="shared" si="4"/>
        <v>0</v>
      </c>
      <c r="L44" s="174" t="str">
        <f t="shared" si="1"/>
        <v>N/A</v>
      </c>
      <c r="M44" s="181"/>
    </row>
  </sheetData>
  <mergeCells count="2">
    <mergeCell ref="F10:I10"/>
    <mergeCell ref="J10:M10"/>
  </mergeCells>
  <pageMargins left="0.700694444444445" right="0.700694444444445" top="0.751388888888889" bottom="0.751388888888889" header="0.297916666666667" footer="0.297916666666667"/>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填报说明</vt:lpstr>
      <vt:lpstr>摘要</vt:lpstr>
      <vt:lpstr>车险整体经营数据</vt:lpstr>
      <vt:lpstr>分渠道</vt:lpstr>
      <vt:lpstr>分车种</vt:lpstr>
      <vt:lpstr>新车分车种</vt:lpstr>
      <vt:lpstr>费用明细</vt:lpstr>
      <vt:lpstr>家庭自用车_自主定价系数分布</vt:lpstr>
      <vt:lpstr>家庭自用车_分车价常见10大车系</vt:lpstr>
      <vt:lpstr>校验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xushuping</dc:creator>
  <cp:lastModifiedBy>xiaox</cp:lastModifiedBy>
  <dcterms:created xsi:type="dcterms:W3CDTF">2015-11-09T10:16:00Z</dcterms:created>
  <cp:lastPrinted>2020-03-29T11:36:00Z</cp:lastPrinted>
  <dcterms:modified xsi:type="dcterms:W3CDTF">2020-09-04T07:32:12Z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